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<sst xmlns="http://schemas.openxmlformats.org/spreadsheetml/2006/main" count="208" uniqueCount="137">
  <si>
    <t>TURISTIČKA ZAJEDNICA JASENICE</t>
  </si>
  <si>
    <t>Jasenice-Maslenica</t>
  </si>
  <si>
    <t xml:space="preserve">Žiroračun: </t>
  </si>
  <si>
    <t xml:space="preserve">2407000-1100078813 </t>
  </si>
  <si>
    <t>OTP banka</t>
  </si>
  <si>
    <t>Matični Broj: 01452525</t>
  </si>
  <si>
    <t>Bilješke uz financijske izvještaje</t>
  </si>
  <si>
    <t>RASHODI</t>
  </si>
  <si>
    <t>Ukupno prihoda</t>
  </si>
  <si>
    <t>Opskrba pitkom vodom</t>
  </si>
  <si>
    <t>odvjetničke, računovodstvene usluge</t>
  </si>
  <si>
    <t>Reprezentacija</t>
  </si>
  <si>
    <t>Ukupno rashoda</t>
  </si>
  <si>
    <t>uredski materijal imaterijal za čišćenje</t>
  </si>
  <si>
    <t>prijenos prihoda prethodne godine</t>
  </si>
  <si>
    <t>Ostali nespomenuti prihodi - kamate</t>
  </si>
  <si>
    <t>Prihod po vrstama</t>
  </si>
  <si>
    <t>Konto</t>
  </si>
  <si>
    <t>Rashodi po vrstama</t>
  </si>
  <si>
    <t>Plan 2014.</t>
  </si>
  <si>
    <t>sitni inventar</t>
  </si>
  <si>
    <t>amortizacija</t>
  </si>
  <si>
    <t>ostali rashodi</t>
  </si>
  <si>
    <t>jedinstveni turistički inform. Sustav</t>
  </si>
  <si>
    <t>Rashodi za rad tijela Turističke zajednice</t>
  </si>
  <si>
    <t>ADMINISTRATIVNI RASHODI</t>
  </si>
  <si>
    <t>Rashodi ureda</t>
  </si>
  <si>
    <t>materijalni izdaci</t>
  </si>
  <si>
    <t>naknade za službena putovanja</t>
  </si>
  <si>
    <t>električna energija</t>
  </si>
  <si>
    <t>rashodi za usluge</t>
  </si>
  <si>
    <t>Trošak telefona, pošte</t>
  </si>
  <si>
    <t>financijski rashodi</t>
  </si>
  <si>
    <t>Bankarske usluge i usluge platnog prometa</t>
  </si>
  <si>
    <t>DIZAJN VRIJEDNOSTI</t>
  </si>
  <si>
    <t>OSTALO (planovi razvoja turizma)</t>
  </si>
  <si>
    <t>TRANSFER BORAVIŠNE PRISTOJBE OPĆINI</t>
  </si>
  <si>
    <t>MARKETINŠKA INFRASTRUKTURA</t>
  </si>
  <si>
    <t>Edukacija</t>
  </si>
  <si>
    <t>INTERNI MARKETING</t>
  </si>
  <si>
    <t>Info table</t>
  </si>
  <si>
    <t>Opće oglašavanje (u tisku, tv)</t>
  </si>
  <si>
    <t>Offline komunikacija</t>
  </si>
  <si>
    <t>Internet stranice i upravljanje njima</t>
  </si>
  <si>
    <t>Internet oglašavanje</t>
  </si>
  <si>
    <t>Online komunikacije</t>
  </si>
  <si>
    <t>KOMUNIKACIJA VRIJEDNOSTI</t>
  </si>
  <si>
    <t xml:space="preserve">Potpore manifestacijama </t>
  </si>
  <si>
    <t>Kulturno-zabavne</t>
  </si>
  <si>
    <t>Manifestacije</t>
  </si>
  <si>
    <t>Projekt Volim Hrvatsku</t>
  </si>
  <si>
    <t xml:space="preserve">Poticanje i sudjelovanje u uredjenju općine </t>
  </si>
  <si>
    <t>ostale manifestacije</t>
  </si>
  <si>
    <t>R. br.</t>
  </si>
  <si>
    <t>I.</t>
  </si>
  <si>
    <t>II</t>
  </si>
  <si>
    <t>III</t>
  </si>
  <si>
    <t>IV</t>
  </si>
  <si>
    <t>V</t>
  </si>
  <si>
    <t>VI</t>
  </si>
  <si>
    <t>VII</t>
  </si>
  <si>
    <t>1.</t>
  </si>
  <si>
    <t>1.1.</t>
  </si>
  <si>
    <t>1.2.</t>
  </si>
  <si>
    <t>2.</t>
  </si>
  <si>
    <t>2.1.</t>
  </si>
  <si>
    <t>2.2.</t>
  </si>
  <si>
    <t>2.3.</t>
  </si>
  <si>
    <t>3.</t>
  </si>
  <si>
    <t>2.1.1.</t>
  </si>
  <si>
    <t>2.1.2.</t>
  </si>
  <si>
    <t>2.1.3.</t>
  </si>
  <si>
    <t>2.1.4.</t>
  </si>
  <si>
    <t>2.2.1.</t>
  </si>
  <si>
    <t>2.2.2.</t>
  </si>
  <si>
    <t>2.2.3.</t>
  </si>
  <si>
    <t>2.3.1.</t>
  </si>
  <si>
    <t>2.3.2.</t>
  </si>
  <si>
    <t>2.4.</t>
  </si>
  <si>
    <t>2.5.</t>
  </si>
  <si>
    <t>Administrativni rashodi</t>
  </si>
  <si>
    <t>RB</t>
  </si>
  <si>
    <t>OPIS</t>
  </si>
  <si>
    <t>Rashodi za zaposlene</t>
  </si>
  <si>
    <t>Ukupno administrativni izdaci</t>
  </si>
  <si>
    <t xml:space="preserve">PRIHODI </t>
  </si>
  <si>
    <t>Oglašavanje u promot.kampanjama jav. i priv. Sektora</t>
  </si>
  <si>
    <t>1.3.</t>
  </si>
  <si>
    <t>1.4.</t>
  </si>
  <si>
    <t>neto plaća zaposlenih</t>
  </si>
  <si>
    <t>trošak poreza i doprinosa iz plaće</t>
  </si>
  <si>
    <t>doprinosi na plaću</t>
  </si>
  <si>
    <t>naknade zaposlenima (prijevoz, nagrade, pomoć)</t>
  </si>
  <si>
    <t>dnevnice i putni izdaci</t>
  </si>
  <si>
    <t>uredski potrošni materijal</t>
  </si>
  <si>
    <t>materijal za čišćenje i održavanje</t>
  </si>
  <si>
    <t>tečajevi i stručni ispiti</t>
  </si>
  <si>
    <t>Trošak telefona</t>
  </si>
  <si>
    <t>usluge poštarine</t>
  </si>
  <si>
    <t>usluge vođenja knjigovodstva</t>
  </si>
  <si>
    <t>ostale usluge</t>
  </si>
  <si>
    <t>neplanirani rashodi</t>
  </si>
  <si>
    <t>2.6.</t>
  </si>
  <si>
    <t>Rebalans</t>
  </si>
  <si>
    <t>Rebalans Administrativnih rashoda u 2014. godini</t>
  </si>
  <si>
    <t>TURISTIČKA ZAJEDNICA OPĆINE JASENICE</t>
  </si>
  <si>
    <t>2.1.5.</t>
  </si>
  <si>
    <t>2.1.6.</t>
  </si>
  <si>
    <t>2.2.4.</t>
  </si>
  <si>
    <t>2.2.5.</t>
  </si>
  <si>
    <t>Presjednik TZO Jasenice</t>
  </si>
  <si>
    <t>Martin Baričević</t>
  </si>
  <si>
    <t>Indeks rebalans/plan</t>
  </si>
  <si>
    <t>Prihod od turističke članarine</t>
  </si>
  <si>
    <t>Prihod od boravišne pristojbe</t>
  </si>
  <si>
    <t>Prihodi od drugih aktivnosti</t>
  </si>
  <si>
    <t>Prijenos viška u iduću godinu</t>
  </si>
  <si>
    <t>Ostvareno do 31.12.2014.</t>
  </si>
  <si>
    <t>Indeks ostvareno do 31.12./plan 2014</t>
  </si>
  <si>
    <t>Indeks ostvareno do 31.12./rebalans</t>
  </si>
  <si>
    <t>za razdoblje od 01.01. do 31.12.2015.</t>
  </si>
  <si>
    <t>Ostvareno do 31.12.2015.</t>
  </si>
  <si>
    <t>Prihodi iz proračuna općine/grada/drž/župan</t>
  </si>
  <si>
    <t>za programske aktivnosti</t>
  </si>
  <si>
    <t>za funkcioniranje turističkog ureda</t>
  </si>
  <si>
    <t>plan 2015</t>
  </si>
  <si>
    <t>Indeks ostvareno do 31.12./plan 2015</t>
  </si>
  <si>
    <t>Plan 2015.</t>
  </si>
  <si>
    <t>Indeks ostv. do 31.12./plan 2015</t>
  </si>
  <si>
    <t>rashodi za sufinancirane djelatnike</t>
  </si>
  <si>
    <t>stručno usavršavanje radnika</t>
  </si>
  <si>
    <t>komunalne usluge</t>
  </si>
  <si>
    <t>Novi proizvod</t>
  </si>
  <si>
    <t>Potpora razvoju DM-a</t>
  </si>
  <si>
    <t>Brošure i ostali tiskani materijal</t>
  </si>
  <si>
    <t>Smeđa signalizacija</t>
  </si>
  <si>
    <t>Ostali prihodi od donacija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</si>
</sst>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 shrinkToFit="1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1" fontId="0" fillId="0" borderId="15" xfId="0" applyNumberFormat="1" applyBorder="1" applyAlignment="1">
      <alignment/>
    </xf>
    <xf numFmtId="1" fontId="4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1" fontId="5" fillId="0" borderId="15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2" fontId="2" fillId="0" borderId="20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/>
    </xf>
    <xf numFmtId="1" fontId="2" fillId="0" borderId="2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wrapText="1"/>
    </xf>
    <xf numFmtId="0" fontId="0" fillId="0" borderId="16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28">
      <selection activeCell="D38" sqref="D38:H38"/>
    </sheetView>
  </sheetViews>
  <sheetFormatPr defaultColWidth="9.140625" defaultRowHeight="12.75"/>
  <cols>
    <col min="1" max="1" width="4.421875" style="0" customWidth="1"/>
    <col min="8" max="8" width="1.8515625" style="0" customWidth="1"/>
    <col min="9" max="9" width="9.140625" style="0" hidden="1" customWidth="1"/>
    <col min="10" max="10" width="11.8515625" style="0" bestFit="1" customWidth="1"/>
    <col min="11" max="11" width="2.421875" style="0" customWidth="1"/>
    <col min="12" max="12" width="12.00390625" style="0" customWidth="1"/>
    <col min="13" max="13" width="11.28125" style="0" customWidth="1"/>
    <col min="14" max="14" width="12.00390625" style="0" customWidth="1"/>
  </cols>
  <sheetData>
    <row r="1" ht="12.75">
      <c r="A1" t="s">
        <v>0</v>
      </c>
    </row>
    <row r="2" ht="12.75">
      <c r="A2" t="s">
        <v>1</v>
      </c>
    </row>
    <row r="3" spans="1:5" ht="12.75">
      <c r="A3" t="s">
        <v>2</v>
      </c>
      <c r="C3" t="s">
        <v>3</v>
      </c>
      <c r="E3" t="s">
        <v>4</v>
      </c>
    </row>
    <row r="4" ht="12.75">
      <c r="A4" t="s">
        <v>5</v>
      </c>
    </row>
    <row r="6" ht="0.75" customHeight="1"/>
    <row r="7" ht="12.75" hidden="1"/>
    <row r="9" spans="4:7" ht="15.75">
      <c r="D9" s="2" t="s">
        <v>6</v>
      </c>
      <c r="E9" s="2"/>
      <c r="F9" s="2"/>
      <c r="G9" s="2"/>
    </row>
    <row r="10" spans="4:7" ht="15.75">
      <c r="D10" s="2" t="s">
        <v>120</v>
      </c>
      <c r="E10" s="2"/>
      <c r="F10" s="2"/>
      <c r="G10" s="2"/>
    </row>
    <row r="11" ht="12" customHeight="1"/>
    <row r="12" ht="12.75" hidden="1"/>
    <row r="13" ht="12.75" hidden="1">
      <c r="C13" t="s">
        <v>85</v>
      </c>
    </row>
    <row r="14" spans="2:15" ht="63.75" customHeight="1">
      <c r="B14" s="16" t="s">
        <v>53</v>
      </c>
      <c r="C14" s="8" t="s">
        <v>17</v>
      </c>
      <c r="D14" s="107" t="s">
        <v>16</v>
      </c>
      <c r="E14" s="108"/>
      <c r="F14" s="108"/>
      <c r="G14" s="108"/>
      <c r="H14" s="109"/>
      <c r="I14" s="3"/>
      <c r="J14" s="9" t="s">
        <v>121</v>
      </c>
      <c r="K14" s="3"/>
      <c r="L14" s="3" t="s">
        <v>125</v>
      </c>
      <c r="M14" s="38" t="s">
        <v>126</v>
      </c>
      <c r="N14" s="63" t="s">
        <v>103</v>
      </c>
      <c r="O14" s="66" t="s">
        <v>112</v>
      </c>
    </row>
    <row r="15" spans="2:15" ht="12.75">
      <c r="B15" s="3">
        <v>1</v>
      </c>
      <c r="C15" s="3">
        <v>3211</v>
      </c>
      <c r="D15" s="104" t="s">
        <v>113</v>
      </c>
      <c r="E15" s="93"/>
      <c r="F15" s="93"/>
      <c r="G15" s="93"/>
      <c r="H15" s="94"/>
      <c r="I15" s="3"/>
      <c r="J15" s="4">
        <v>27594.51</v>
      </c>
      <c r="K15" s="3"/>
      <c r="L15" s="4">
        <v>20000</v>
      </c>
      <c r="M15" s="39">
        <f>J15/L15*100</f>
        <v>137.97254999999998</v>
      </c>
      <c r="N15" s="4">
        <v>25000</v>
      </c>
      <c r="O15" s="3">
        <f>N15/L15*100</f>
        <v>125</v>
      </c>
    </row>
    <row r="16" spans="2:17" ht="12.75">
      <c r="B16" s="3">
        <v>2</v>
      </c>
      <c r="C16" s="3">
        <v>32121</v>
      </c>
      <c r="D16" s="104" t="s">
        <v>114</v>
      </c>
      <c r="E16" s="93"/>
      <c r="F16" s="93"/>
      <c r="G16" s="93"/>
      <c r="H16" s="94"/>
      <c r="I16" s="3"/>
      <c r="J16" s="4">
        <v>225801.25</v>
      </c>
      <c r="K16" s="3"/>
      <c r="L16" s="4">
        <v>220000</v>
      </c>
      <c r="M16" s="39">
        <f aca="true" t="shared" si="0" ref="M16:M25">J16/L16*100</f>
        <v>102.63693181818181</v>
      </c>
      <c r="N16" s="4">
        <v>230000</v>
      </c>
      <c r="O16" s="58">
        <f aca="true" t="shared" si="1" ref="O16:O25">N16/L16*100</f>
        <v>104.54545454545455</v>
      </c>
      <c r="Q16" s="3"/>
    </row>
    <row r="17" spans="2:15" ht="12.75">
      <c r="B17" s="3">
        <v>3</v>
      </c>
      <c r="C17" s="3">
        <v>3311</v>
      </c>
      <c r="D17" s="104" t="s">
        <v>122</v>
      </c>
      <c r="E17" s="93"/>
      <c r="F17" s="93"/>
      <c r="G17" s="93"/>
      <c r="H17" s="62"/>
      <c r="I17" s="3"/>
      <c r="J17" s="4">
        <v>66000</v>
      </c>
      <c r="K17" s="3"/>
      <c r="L17" s="4">
        <f>SUM(L18:L19)</f>
        <v>60000</v>
      </c>
      <c r="M17" s="39">
        <f t="shared" si="0"/>
        <v>110.00000000000001</v>
      </c>
      <c r="N17" s="4">
        <f>SUM(N18:N19)</f>
        <v>69000</v>
      </c>
      <c r="O17" s="3">
        <f>N17/L17*100</f>
        <v>114.99999999999999</v>
      </c>
    </row>
    <row r="18" spans="2:15" ht="12.75">
      <c r="B18" s="3"/>
      <c r="C18" s="3">
        <v>33111</v>
      </c>
      <c r="D18" s="92" t="s">
        <v>123</v>
      </c>
      <c r="E18" s="93"/>
      <c r="F18" s="93"/>
      <c r="G18" s="93"/>
      <c r="H18" s="94"/>
      <c r="I18" s="3"/>
      <c r="J18" s="4">
        <v>6000</v>
      </c>
      <c r="K18" s="3"/>
      <c r="L18" s="4">
        <v>50000</v>
      </c>
      <c r="M18" s="39">
        <f t="shared" si="0"/>
        <v>12</v>
      </c>
      <c r="N18" s="4">
        <v>9000</v>
      </c>
      <c r="O18" s="3">
        <f t="shared" si="1"/>
        <v>18</v>
      </c>
    </row>
    <row r="19" spans="2:15" ht="12.75">
      <c r="B19" s="3"/>
      <c r="C19" s="3">
        <v>33112</v>
      </c>
      <c r="D19" s="60" t="s">
        <v>124</v>
      </c>
      <c r="E19" s="61"/>
      <c r="F19" s="61"/>
      <c r="G19" s="61"/>
      <c r="H19" s="62"/>
      <c r="I19" s="3"/>
      <c r="J19" s="4">
        <v>60000</v>
      </c>
      <c r="K19" s="3"/>
      <c r="L19" s="4">
        <v>10000</v>
      </c>
      <c r="M19" s="39">
        <f t="shared" si="0"/>
        <v>600</v>
      </c>
      <c r="N19" s="4">
        <v>60000</v>
      </c>
      <c r="O19" s="58">
        <f t="shared" si="1"/>
        <v>600</v>
      </c>
    </row>
    <row r="20" spans="2:15" ht="12.75">
      <c r="B20" s="3">
        <v>4</v>
      </c>
      <c r="C20" s="3">
        <v>3312</v>
      </c>
      <c r="D20" s="60" t="s">
        <v>115</v>
      </c>
      <c r="E20" s="61"/>
      <c r="F20" s="61"/>
      <c r="G20" s="61"/>
      <c r="H20" s="62"/>
      <c r="I20" s="3"/>
      <c r="J20" s="4">
        <v>63965.88</v>
      </c>
      <c r="K20" s="3"/>
      <c r="L20" s="4">
        <v>10000</v>
      </c>
      <c r="M20" s="39">
        <f t="shared" si="0"/>
        <v>639.6587999999999</v>
      </c>
      <c r="N20" s="4">
        <v>63965.88</v>
      </c>
      <c r="O20" s="58">
        <f t="shared" si="1"/>
        <v>639.6587999999999</v>
      </c>
    </row>
    <row r="21" spans="2:15" ht="12.75">
      <c r="B21" s="3">
        <v>5</v>
      </c>
      <c r="C21" s="3">
        <v>3413</v>
      </c>
      <c r="D21" s="92" t="s">
        <v>15</v>
      </c>
      <c r="E21" s="93"/>
      <c r="F21" s="93"/>
      <c r="G21" s="93"/>
      <c r="H21" s="94"/>
      <c r="I21" s="3"/>
      <c r="J21" s="4">
        <v>86.91</v>
      </c>
      <c r="K21" s="3"/>
      <c r="L21" s="4">
        <v>5000</v>
      </c>
      <c r="M21" s="39">
        <f t="shared" si="0"/>
        <v>1.7381999999999997</v>
      </c>
      <c r="N21" s="4">
        <v>3000</v>
      </c>
      <c r="O21" s="3">
        <f t="shared" si="1"/>
        <v>60</v>
      </c>
    </row>
    <row r="22" spans="2:15" ht="12.75">
      <c r="B22" s="3">
        <v>6</v>
      </c>
      <c r="C22" s="3">
        <v>35510</v>
      </c>
      <c r="D22" s="60" t="s">
        <v>136</v>
      </c>
      <c r="E22" s="61"/>
      <c r="F22" s="61"/>
      <c r="G22" s="61"/>
      <c r="H22" s="62"/>
      <c r="I22" s="3"/>
      <c r="J22" s="7">
        <v>2600</v>
      </c>
      <c r="K22" s="3"/>
      <c r="L22" s="4"/>
      <c r="M22" s="39"/>
      <c r="N22" s="4"/>
      <c r="O22" s="3"/>
    </row>
    <row r="23" spans="2:15" ht="15.75" customHeight="1">
      <c r="B23" s="3">
        <v>7</v>
      </c>
      <c r="C23" s="3"/>
      <c r="D23" s="95" t="s">
        <v>14</v>
      </c>
      <c r="E23" s="93"/>
      <c r="F23" s="93"/>
      <c r="G23" s="93"/>
      <c r="H23" s="94"/>
      <c r="I23" s="3"/>
      <c r="J23" s="80">
        <v>96413.92</v>
      </c>
      <c r="K23" s="3"/>
      <c r="L23" s="4">
        <v>90000</v>
      </c>
      <c r="M23" s="39">
        <f t="shared" si="0"/>
        <v>107.12657777777777</v>
      </c>
      <c r="N23" s="4">
        <v>96413.92</v>
      </c>
      <c r="O23" s="58">
        <f t="shared" si="1"/>
        <v>107.12657777777777</v>
      </c>
    </row>
    <row r="24" spans="10:15" ht="22.5" customHeight="1">
      <c r="J24" s="3"/>
      <c r="L24" s="3"/>
      <c r="M24" s="3"/>
      <c r="N24" s="15"/>
      <c r="O24" s="3"/>
    </row>
    <row r="25" spans="2:15" ht="12.75" customHeight="1" thickBot="1">
      <c r="B25" s="68"/>
      <c r="C25" s="48" t="s">
        <v>8</v>
      </c>
      <c r="D25" s="45"/>
      <c r="E25" s="45"/>
      <c r="F25" s="45"/>
      <c r="G25" s="45"/>
      <c r="H25" s="45"/>
      <c r="I25" s="45"/>
      <c r="J25" s="74">
        <f>SUM(J15+J16+J17+J20+J21+J22+J23)</f>
        <v>482462.47</v>
      </c>
      <c r="K25" s="46"/>
      <c r="L25" s="49">
        <f>SUM(L15+L16+L17+L20+L21+L23+L24)</f>
        <v>405000</v>
      </c>
      <c r="M25" s="47">
        <f t="shared" si="0"/>
        <v>119.12653580246912</v>
      </c>
      <c r="N25" s="49">
        <f>N15+N16+N17+N20+N21+N23</f>
        <v>487379.8</v>
      </c>
      <c r="O25" s="67">
        <f t="shared" si="1"/>
        <v>120.3406913580247</v>
      </c>
    </row>
    <row r="26" spans="14:15" ht="0.75" customHeight="1" hidden="1">
      <c r="N26" s="44"/>
      <c r="O26" s="64"/>
    </row>
    <row r="27" spans="14:15" ht="53.25" customHeight="1" hidden="1">
      <c r="N27" s="15"/>
      <c r="O27" s="64"/>
    </row>
    <row r="28" spans="3:15" ht="30.75" customHeight="1">
      <c r="C28" t="s">
        <v>7</v>
      </c>
      <c r="N28" s="43"/>
      <c r="O28" s="43"/>
    </row>
    <row r="29" spans="2:15" ht="63.75">
      <c r="B29" s="8" t="s">
        <v>53</v>
      </c>
      <c r="C29" s="21" t="s">
        <v>17</v>
      </c>
      <c r="D29" s="107" t="s">
        <v>18</v>
      </c>
      <c r="E29" s="108"/>
      <c r="F29" s="108"/>
      <c r="G29" s="108"/>
      <c r="H29" s="109"/>
      <c r="I29" s="3"/>
      <c r="J29" s="11" t="s">
        <v>121</v>
      </c>
      <c r="K29" s="3"/>
      <c r="L29" s="12" t="s">
        <v>127</v>
      </c>
      <c r="M29" s="38" t="s">
        <v>126</v>
      </c>
      <c r="N29" s="8" t="s">
        <v>103</v>
      </c>
      <c r="O29" s="10" t="s">
        <v>112</v>
      </c>
    </row>
    <row r="30" spans="2:15" ht="20.25" customHeight="1">
      <c r="B30" s="8" t="s">
        <v>54</v>
      </c>
      <c r="C30" s="30"/>
      <c r="D30" s="112" t="s">
        <v>25</v>
      </c>
      <c r="E30" s="113"/>
      <c r="F30" s="113"/>
      <c r="G30" s="113"/>
      <c r="H30" s="114"/>
      <c r="I30" s="3"/>
      <c r="J30" s="20">
        <f>J31+J32+J33</f>
        <v>261743.86000000002</v>
      </c>
      <c r="K30" s="3"/>
      <c r="L30" s="20">
        <f>L31+L32+L33</f>
        <v>182000</v>
      </c>
      <c r="M30" s="39">
        <f aca="true" t="shared" si="2" ref="M30:M59">J30/L30*100</f>
        <v>143.8153076923077</v>
      </c>
      <c r="N30" s="4">
        <f>N31+N32+N33</f>
        <v>307670</v>
      </c>
      <c r="O30" s="65">
        <f>N30/L30*100</f>
        <v>169.04945054945054</v>
      </c>
    </row>
    <row r="31" spans="2:15" ht="20.25" customHeight="1">
      <c r="B31" s="8" t="s">
        <v>61</v>
      </c>
      <c r="C31" s="31"/>
      <c r="D31" s="112" t="s">
        <v>83</v>
      </c>
      <c r="E31" s="113"/>
      <c r="F31" s="113"/>
      <c r="G31" s="113"/>
      <c r="H31" s="114"/>
      <c r="I31" s="3"/>
      <c r="J31" s="26">
        <f>J64</f>
        <v>222906.69</v>
      </c>
      <c r="K31" s="3"/>
      <c r="L31" s="26">
        <v>145000</v>
      </c>
      <c r="M31" s="39">
        <f t="shared" si="2"/>
        <v>153.72875172413794</v>
      </c>
      <c r="N31" s="4">
        <f>N64</f>
        <v>268600</v>
      </c>
      <c r="O31" s="58">
        <f aca="true" t="shared" si="3" ref="O31:O59">N31/L31*100</f>
        <v>185.24137931034483</v>
      </c>
    </row>
    <row r="32" spans="2:17" ht="12.75">
      <c r="B32" s="8" t="s">
        <v>64</v>
      </c>
      <c r="C32" s="32"/>
      <c r="D32" s="112" t="s">
        <v>26</v>
      </c>
      <c r="E32" s="113"/>
      <c r="F32" s="113"/>
      <c r="G32" s="113"/>
      <c r="H32" s="114"/>
      <c r="I32" s="3"/>
      <c r="J32" s="4">
        <f>J70</f>
        <v>32263.03</v>
      </c>
      <c r="K32" s="3"/>
      <c r="L32" s="4">
        <v>31000</v>
      </c>
      <c r="M32" s="40">
        <f t="shared" si="2"/>
        <v>104.07429032258064</v>
      </c>
      <c r="N32" s="4">
        <f>N70</f>
        <v>33070</v>
      </c>
      <c r="O32" s="65">
        <f t="shared" si="3"/>
        <v>106.67741935483872</v>
      </c>
      <c r="Q32" s="40"/>
    </row>
    <row r="33" spans="2:15" ht="12.75" customHeight="1">
      <c r="B33" s="8" t="s">
        <v>68</v>
      </c>
      <c r="C33" s="21"/>
      <c r="D33" s="92" t="s">
        <v>24</v>
      </c>
      <c r="E33" s="115"/>
      <c r="F33" s="115"/>
      <c r="G33" s="115"/>
      <c r="H33" s="116"/>
      <c r="I33" s="3"/>
      <c r="J33" s="4">
        <v>6574.14</v>
      </c>
      <c r="K33" s="3"/>
      <c r="L33" s="4">
        <v>6000</v>
      </c>
      <c r="M33" s="40">
        <f t="shared" si="2"/>
        <v>109.569</v>
      </c>
      <c r="N33" s="4">
        <v>6000</v>
      </c>
      <c r="O33" s="58">
        <f t="shared" si="3"/>
        <v>100</v>
      </c>
    </row>
    <row r="34" spans="2:15" ht="12.75" customHeight="1">
      <c r="B34" s="8" t="s">
        <v>55</v>
      </c>
      <c r="C34" s="6"/>
      <c r="D34" s="92" t="s">
        <v>34</v>
      </c>
      <c r="E34" s="93"/>
      <c r="F34" s="93"/>
      <c r="G34" s="93"/>
      <c r="H34" s="94"/>
      <c r="I34" s="3"/>
      <c r="J34" s="3">
        <f>J35+J37+J41</f>
        <v>6577.06</v>
      </c>
      <c r="K34" s="3"/>
      <c r="L34" s="4">
        <f>L35+L37+L41</f>
        <v>70000</v>
      </c>
      <c r="M34" s="39">
        <f t="shared" si="2"/>
        <v>9.3958</v>
      </c>
      <c r="N34" s="4">
        <f>N35+N37</f>
        <v>6577.06</v>
      </c>
      <c r="O34" s="58">
        <f t="shared" si="3"/>
        <v>9.3958</v>
      </c>
    </row>
    <row r="35" spans="2:15" s="1" customFormat="1" ht="12.75" customHeight="1">
      <c r="B35" s="13" t="s">
        <v>61</v>
      </c>
      <c r="C35" s="24"/>
      <c r="D35" s="13" t="s">
        <v>51</v>
      </c>
      <c r="E35" s="13"/>
      <c r="F35" s="13"/>
      <c r="G35" s="13"/>
      <c r="H35" s="13"/>
      <c r="I35" s="13"/>
      <c r="J35" s="13">
        <v>4520.8</v>
      </c>
      <c r="K35" s="13"/>
      <c r="L35" s="14">
        <v>5000</v>
      </c>
      <c r="M35" s="40">
        <f t="shared" si="2"/>
        <v>90.41600000000001</v>
      </c>
      <c r="N35" s="4">
        <v>4520.8</v>
      </c>
      <c r="O35" s="58">
        <f t="shared" si="3"/>
        <v>90.41600000000001</v>
      </c>
    </row>
    <row r="36" spans="2:15" ht="12.75" customHeight="1">
      <c r="B36" s="8" t="s">
        <v>62</v>
      </c>
      <c r="C36" s="6"/>
      <c r="D36" s="92" t="s">
        <v>50</v>
      </c>
      <c r="E36" s="93"/>
      <c r="F36" s="93"/>
      <c r="G36" s="93"/>
      <c r="H36" s="94"/>
      <c r="I36" s="3"/>
      <c r="J36" s="3"/>
      <c r="K36" s="3"/>
      <c r="L36" s="4"/>
      <c r="M36" s="39"/>
      <c r="N36" s="4"/>
      <c r="O36" s="65" t="e">
        <f t="shared" si="3"/>
        <v>#DIV/0!</v>
      </c>
    </row>
    <row r="37" spans="2:15" s="1" customFormat="1" ht="12.75" customHeight="1">
      <c r="B37" s="13" t="s">
        <v>64</v>
      </c>
      <c r="C37" s="24"/>
      <c r="D37" s="89" t="s">
        <v>49</v>
      </c>
      <c r="E37" s="90"/>
      <c r="F37" s="90"/>
      <c r="G37" s="90"/>
      <c r="H37" s="91"/>
      <c r="I37" s="13"/>
      <c r="J37" s="13">
        <f>J38+J39+J40</f>
        <v>2056.26</v>
      </c>
      <c r="K37" s="13"/>
      <c r="L37" s="14">
        <f>L38+L39+L40</f>
        <v>15000</v>
      </c>
      <c r="M37" s="41">
        <f t="shared" si="2"/>
        <v>13.708400000000001</v>
      </c>
      <c r="N37" s="14">
        <f>N38+N39+N40</f>
        <v>2056.26</v>
      </c>
      <c r="O37" s="53">
        <f t="shared" si="3"/>
        <v>13.708400000000001</v>
      </c>
    </row>
    <row r="38" spans="2:15" ht="12.75" customHeight="1">
      <c r="B38" s="8" t="s">
        <v>65</v>
      </c>
      <c r="C38" s="6"/>
      <c r="D38" s="92" t="s">
        <v>48</v>
      </c>
      <c r="E38" s="93"/>
      <c r="F38" s="93"/>
      <c r="G38" s="93"/>
      <c r="H38" s="94"/>
      <c r="I38" s="3"/>
      <c r="J38" s="3">
        <v>1720.68</v>
      </c>
      <c r="K38" s="3"/>
      <c r="L38" s="4">
        <v>3000</v>
      </c>
      <c r="M38" s="39">
        <f t="shared" si="2"/>
        <v>57.35600000000001</v>
      </c>
      <c r="N38" s="4">
        <v>1720.68</v>
      </c>
      <c r="O38" s="65">
        <f t="shared" si="3"/>
        <v>57.35600000000001</v>
      </c>
    </row>
    <row r="39" spans="2:15" ht="12.75" customHeight="1">
      <c r="B39" s="8" t="s">
        <v>66</v>
      </c>
      <c r="C39" s="6"/>
      <c r="D39" s="92" t="s">
        <v>52</v>
      </c>
      <c r="E39" s="93"/>
      <c r="F39" s="93"/>
      <c r="G39" s="93"/>
      <c r="H39" s="94"/>
      <c r="I39" s="3"/>
      <c r="J39" s="4">
        <v>335.58</v>
      </c>
      <c r="K39" s="3"/>
      <c r="L39" s="4">
        <v>10000</v>
      </c>
      <c r="M39" s="39">
        <f t="shared" si="2"/>
        <v>3.3558</v>
      </c>
      <c r="N39" s="4">
        <v>335.58</v>
      </c>
      <c r="O39" s="58">
        <f t="shared" si="3"/>
        <v>3.3558</v>
      </c>
    </row>
    <row r="40" spans="2:15" ht="12.75" customHeight="1">
      <c r="B40" s="8" t="s">
        <v>67</v>
      </c>
      <c r="C40" s="6"/>
      <c r="D40" s="92" t="s">
        <v>47</v>
      </c>
      <c r="E40" s="93"/>
      <c r="F40" s="93"/>
      <c r="G40" s="93"/>
      <c r="H40" s="94"/>
      <c r="I40" s="3"/>
      <c r="J40" s="3">
        <v>0</v>
      </c>
      <c r="K40" s="3"/>
      <c r="L40" s="4">
        <v>2000</v>
      </c>
      <c r="M40" s="39">
        <f t="shared" si="2"/>
        <v>0</v>
      </c>
      <c r="N40" s="4">
        <v>0</v>
      </c>
      <c r="O40" s="65">
        <f t="shared" si="3"/>
        <v>0</v>
      </c>
    </row>
    <row r="41" spans="2:15" ht="12.75" customHeight="1">
      <c r="B41" s="8"/>
      <c r="C41" s="6"/>
      <c r="D41" s="89" t="s">
        <v>132</v>
      </c>
      <c r="E41" s="90"/>
      <c r="F41" s="90"/>
      <c r="G41" s="90"/>
      <c r="H41" s="62"/>
      <c r="I41" s="3"/>
      <c r="J41" s="3"/>
      <c r="K41" s="3"/>
      <c r="L41" s="14">
        <v>50000</v>
      </c>
      <c r="M41" s="39"/>
      <c r="N41" s="4"/>
      <c r="O41" s="65"/>
    </row>
    <row r="42" spans="2:15" ht="12.75" customHeight="1">
      <c r="B42" s="8"/>
      <c r="C42" s="6"/>
      <c r="D42" s="89" t="s">
        <v>133</v>
      </c>
      <c r="E42" s="90"/>
      <c r="F42" s="90"/>
      <c r="G42" s="90"/>
      <c r="H42" s="62"/>
      <c r="I42" s="3"/>
      <c r="J42" s="3"/>
      <c r="K42" s="3"/>
      <c r="L42" s="4"/>
      <c r="M42" s="39"/>
      <c r="N42" s="4"/>
      <c r="O42" s="65"/>
    </row>
    <row r="43" spans="2:15" ht="12.75" customHeight="1">
      <c r="B43" s="84" t="s">
        <v>56</v>
      </c>
      <c r="C43" s="85"/>
      <c r="D43" s="117" t="s">
        <v>46</v>
      </c>
      <c r="E43" s="118"/>
      <c r="F43" s="118"/>
      <c r="G43" s="118"/>
      <c r="H43" s="119"/>
      <c r="I43" s="84"/>
      <c r="J43" s="86">
        <v>8910</v>
      </c>
      <c r="K43" s="84"/>
      <c r="L43" s="86">
        <f>L44+L47+L52</f>
        <v>42000</v>
      </c>
      <c r="M43" s="87">
        <f t="shared" si="2"/>
        <v>21.21428571428571</v>
      </c>
      <c r="N43" s="86">
        <f>N44+N47+N52</f>
        <v>8285</v>
      </c>
      <c r="O43" s="88">
        <f t="shared" si="3"/>
        <v>19.726190476190474</v>
      </c>
    </row>
    <row r="44" spans="2:15" s="1" customFormat="1" ht="12.75" customHeight="1">
      <c r="B44" s="13" t="s">
        <v>61</v>
      </c>
      <c r="C44" s="24"/>
      <c r="D44" s="89" t="s">
        <v>45</v>
      </c>
      <c r="E44" s="90"/>
      <c r="F44" s="90"/>
      <c r="G44" s="90"/>
      <c r="H44" s="91"/>
      <c r="I44" s="13"/>
      <c r="J44" s="14">
        <v>8910</v>
      </c>
      <c r="K44" s="13"/>
      <c r="L44" s="14">
        <f>L45+L46</f>
        <v>10000</v>
      </c>
      <c r="M44" s="41">
        <f t="shared" si="2"/>
        <v>89.1</v>
      </c>
      <c r="N44" s="14">
        <f>N45+N46</f>
        <v>8285</v>
      </c>
      <c r="O44" s="83">
        <f t="shared" si="3"/>
        <v>82.85</v>
      </c>
    </row>
    <row r="45" spans="2:15" ht="12.75" customHeight="1">
      <c r="B45" s="8" t="s">
        <v>62</v>
      </c>
      <c r="C45" s="6"/>
      <c r="D45" s="92" t="s">
        <v>44</v>
      </c>
      <c r="E45" s="93"/>
      <c r="F45" s="93"/>
      <c r="G45" s="93"/>
      <c r="H45" s="94"/>
      <c r="I45" s="3"/>
      <c r="J45" s="4">
        <v>0</v>
      </c>
      <c r="K45" s="3"/>
      <c r="L45" s="4">
        <v>2000</v>
      </c>
      <c r="M45" s="39">
        <f t="shared" si="2"/>
        <v>0</v>
      </c>
      <c r="N45" s="4">
        <v>0</v>
      </c>
      <c r="O45" s="58">
        <f t="shared" si="3"/>
        <v>0</v>
      </c>
    </row>
    <row r="46" spans="2:15" ht="12.75" customHeight="1">
      <c r="B46" s="8" t="s">
        <v>63</v>
      </c>
      <c r="C46" s="6"/>
      <c r="D46" s="92" t="s">
        <v>43</v>
      </c>
      <c r="E46" s="93"/>
      <c r="F46" s="93"/>
      <c r="G46" s="93"/>
      <c r="H46" s="94"/>
      <c r="I46" s="3"/>
      <c r="J46" s="4">
        <v>8910</v>
      </c>
      <c r="K46" s="3"/>
      <c r="L46" s="4">
        <v>8000</v>
      </c>
      <c r="M46" s="39">
        <f t="shared" si="2"/>
        <v>111.375</v>
      </c>
      <c r="N46" s="4">
        <v>8285</v>
      </c>
      <c r="O46" s="65">
        <f t="shared" si="3"/>
        <v>103.5625</v>
      </c>
    </row>
    <row r="47" spans="2:15" s="1" customFormat="1" ht="12.75" customHeight="1">
      <c r="B47" s="13" t="s">
        <v>64</v>
      </c>
      <c r="C47" s="24"/>
      <c r="D47" s="89" t="s">
        <v>42</v>
      </c>
      <c r="E47" s="90"/>
      <c r="F47" s="90"/>
      <c r="G47" s="90"/>
      <c r="H47" s="91"/>
      <c r="I47" s="13"/>
      <c r="J47" s="14">
        <f>J48+J49+J50+J51</f>
        <v>0</v>
      </c>
      <c r="K47" s="13"/>
      <c r="L47" s="14">
        <f>L48+L49+L50+L51</f>
        <v>27000</v>
      </c>
      <c r="M47" s="41">
        <f t="shared" si="2"/>
        <v>0</v>
      </c>
      <c r="N47" s="14">
        <f>N48+N49+N50+N51</f>
        <v>0</v>
      </c>
      <c r="O47" s="53">
        <f t="shared" si="3"/>
        <v>0</v>
      </c>
    </row>
    <row r="48" spans="2:15" ht="12.75" customHeight="1">
      <c r="B48" s="8" t="s">
        <v>65</v>
      </c>
      <c r="C48" s="6"/>
      <c r="D48" s="8" t="s">
        <v>86</v>
      </c>
      <c r="E48" s="3"/>
      <c r="F48" s="3"/>
      <c r="G48" s="3"/>
      <c r="H48" s="3"/>
      <c r="I48" s="3"/>
      <c r="J48" s="4">
        <v>0</v>
      </c>
      <c r="K48" s="3"/>
      <c r="L48" s="4">
        <v>12000</v>
      </c>
      <c r="M48" s="39">
        <f t="shared" si="2"/>
        <v>0</v>
      </c>
      <c r="N48" s="4">
        <v>0</v>
      </c>
      <c r="O48" s="65">
        <f t="shared" si="3"/>
        <v>0</v>
      </c>
    </row>
    <row r="49" spans="2:15" ht="12.75" customHeight="1">
      <c r="B49" s="8" t="s">
        <v>66</v>
      </c>
      <c r="C49" s="6"/>
      <c r="D49" s="92" t="s">
        <v>41</v>
      </c>
      <c r="E49" s="93"/>
      <c r="F49" s="93"/>
      <c r="G49" s="93"/>
      <c r="H49" s="94"/>
      <c r="I49" s="3"/>
      <c r="J49" s="3">
        <v>0</v>
      </c>
      <c r="K49" s="3"/>
      <c r="L49" s="4">
        <v>0</v>
      </c>
      <c r="M49" s="39">
        <v>0</v>
      </c>
      <c r="N49" s="4">
        <v>0</v>
      </c>
      <c r="O49" s="58" t="e">
        <f t="shared" si="3"/>
        <v>#DIV/0!</v>
      </c>
    </row>
    <row r="50" spans="2:15" ht="12.75" customHeight="1">
      <c r="B50" s="8"/>
      <c r="C50" s="6"/>
      <c r="D50" s="92" t="s">
        <v>134</v>
      </c>
      <c r="E50" s="93"/>
      <c r="F50" s="93"/>
      <c r="G50" s="93"/>
      <c r="H50" s="62"/>
      <c r="I50" s="3"/>
      <c r="J50" s="3"/>
      <c r="K50" s="3"/>
      <c r="L50" s="4">
        <v>15000</v>
      </c>
      <c r="M50" s="39"/>
      <c r="N50" s="4">
        <v>0</v>
      </c>
      <c r="O50" s="65">
        <f t="shared" si="3"/>
        <v>0</v>
      </c>
    </row>
    <row r="51" spans="2:15" ht="12.75" customHeight="1">
      <c r="B51" s="8" t="s">
        <v>67</v>
      </c>
      <c r="C51" s="6"/>
      <c r="D51" s="92" t="s">
        <v>40</v>
      </c>
      <c r="E51" s="93"/>
      <c r="F51" s="93"/>
      <c r="G51" s="93"/>
      <c r="H51" s="94"/>
      <c r="I51" s="3"/>
      <c r="J51" s="3">
        <v>0</v>
      </c>
      <c r="K51" s="3"/>
      <c r="L51" s="4">
        <v>0</v>
      </c>
      <c r="M51" s="39" t="e">
        <f t="shared" si="2"/>
        <v>#DIV/0!</v>
      </c>
      <c r="N51" s="4">
        <v>0</v>
      </c>
      <c r="O51" s="65" t="e">
        <f t="shared" si="3"/>
        <v>#DIV/0!</v>
      </c>
    </row>
    <row r="52" spans="2:15" ht="12.75" customHeight="1">
      <c r="B52" s="8"/>
      <c r="C52" s="6"/>
      <c r="D52" s="89" t="s">
        <v>135</v>
      </c>
      <c r="E52" s="90"/>
      <c r="F52" s="90"/>
      <c r="G52" s="90"/>
      <c r="H52" s="82"/>
      <c r="I52" s="13"/>
      <c r="J52" s="13"/>
      <c r="K52" s="13"/>
      <c r="L52" s="14">
        <v>5000</v>
      </c>
      <c r="M52" s="41"/>
      <c r="N52" s="14"/>
      <c r="O52" s="83"/>
    </row>
    <row r="53" spans="2:15" ht="12.75" customHeight="1">
      <c r="B53" s="8" t="s">
        <v>57</v>
      </c>
      <c r="C53" s="6"/>
      <c r="D53" s="92" t="s">
        <v>39</v>
      </c>
      <c r="E53" s="93"/>
      <c r="F53" s="93"/>
      <c r="G53" s="93"/>
      <c r="H53" s="94"/>
      <c r="I53" s="3"/>
      <c r="J53" s="3">
        <f>J54</f>
        <v>0</v>
      </c>
      <c r="K53" s="3"/>
      <c r="L53" s="4">
        <f>L54</f>
        <v>2000</v>
      </c>
      <c r="M53" s="39"/>
      <c r="N53" s="4"/>
      <c r="O53" s="58">
        <f t="shared" si="3"/>
        <v>0</v>
      </c>
    </row>
    <row r="54" spans="2:15" ht="12.75" customHeight="1">
      <c r="B54" s="8" t="s">
        <v>61</v>
      </c>
      <c r="C54" s="6"/>
      <c r="D54" s="92" t="s">
        <v>38</v>
      </c>
      <c r="E54" s="93"/>
      <c r="F54" s="93"/>
      <c r="G54" s="93"/>
      <c r="H54" s="94"/>
      <c r="I54" s="3"/>
      <c r="J54" s="3"/>
      <c r="K54" s="3"/>
      <c r="L54" s="4">
        <v>2000</v>
      </c>
      <c r="M54" s="39"/>
      <c r="N54" s="4"/>
      <c r="O54" s="65">
        <f t="shared" si="3"/>
        <v>0</v>
      </c>
    </row>
    <row r="55" spans="2:15" ht="12.75" customHeight="1">
      <c r="B55" s="8" t="s">
        <v>58</v>
      </c>
      <c r="C55" s="6"/>
      <c r="D55" s="92" t="s">
        <v>37</v>
      </c>
      <c r="E55" s="93"/>
      <c r="F55" s="93"/>
      <c r="G55" s="93"/>
      <c r="H55" s="94"/>
      <c r="I55" s="3"/>
      <c r="J55" s="4">
        <v>0</v>
      </c>
      <c r="K55" s="3"/>
      <c r="L55" s="4">
        <f>L56</f>
        <v>5000</v>
      </c>
      <c r="M55" s="39">
        <f t="shared" si="2"/>
        <v>0</v>
      </c>
      <c r="N55" s="4">
        <f>N56</f>
        <v>0</v>
      </c>
      <c r="O55" s="58">
        <f t="shared" si="3"/>
        <v>0</v>
      </c>
    </row>
    <row r="56" spans="2:15" ht="12.75" customHeight="1">
      <c r="B56" s="8" t="s">
        <v>61</v>
      </c>
      <c r="C56" s="6"/>
      <c r="D56" s="92" t="s">
        <v>23</v>
      </c>
      <c r="E56" s="93"/>
      <c r="F56" s="93"/>
      <c r="G56" s="93"/>
      <c r="H56" s="94"/>
      <c r="I56" s="3"/>
      <c r="J56" s="4">
        <v>0</v>
      </c>
      <c r="K56" s="3"/>
      <c r="L56" s="4">
        <v>5000</v>
      </c>
      <c r="M56" s="39">
        <f t="shared" si="2"/>
        <v>0</v>
      </c>
      <c r="N56" s="4">
        <v>0</v>
      </c>
      <c r="O56" s="65">
        <f t="shared" si="3"/>
        <v>0</v>
      </c>
    </row>
    <row r="57" spans="2:15" ht="12.75" customHeight="1">
      <c r="B57" s="8" t="s">
        <v>59</v>
      </c>
      <c r="C57" s="6"/>
      <c r="D57" s="92" t="s">
        <v>35</v>
      </c>
      <c r="E57" s="93"/>
      <c r="F57" s="93"/>
      <c r="G57" s="93"/>
      <c r="H57" s="94"/>
      <c r="I57" s="3"/>
      <c r="J57" s="4">
        <v>0</v>
      </c>
      <c r="K57" s="3"/>
      <c r="L57" s="4">
        <v>0</v>
      </c>
      <c r="M57" s="39" t="e">
        <f t="shared" si="2"/>
        <v>#DIV/0!</v>
      </c>
      <c r="N57" s="4">
        <v>0</v>
      </c>
      <c r="O57" s="58" t="e">
        <f t="shared" si="3"/>
        <v>#DIV/0!</v>
      </c>
    </row>
    <row r="58" spans="2:15" ht="12.75" customHeight="1" thickBot="1">
      <c r="B58" s="8" t="s">
        <v>60</v>
      </c>
      <c r="C58" s="25"/>
      <c r="D58" s="16" t="s">
        <v>36</v>
      </c>
      <c r="E58" s="15"/>
      <c r="F58" s="15"/>
      <c r="G58" s="15"/>
      <c r="H58" s="15"/>
      <c r="I58" s="15"/>
      <c r="J58" s="79">
        <v>60000</v>
      </c>
      <c r="K58" s="15"/>
      <c r="L58" s="17">
        <v>66000</v>
      </c>
      <c r="M58" s="67">
        <f t="shared" si="2"/>
        <v>90.9090909090909</v>
      </c>
      <c r="N58" s="4">
        <v>69000</v>
      </c>
      <c r="O58" s="67">
        <f t="shared" si="3"/>
        <v>104.54545454545455</v>
      </c>
    </row>
    <row r="59" spans="2:15" s="1" customFormat="1" ht="12.75">
      <c r="B59" s="70"/>
      <c r="C59" s="120" t="s">
        <v>12</v>
      </c>
      <c r="D59" s="121"/>
      <c r="E59" s="121"/>
      <c r="F59" s="121"/>
      <c r="G59" s="121"/>
      <c r="H59" s="122"/>
      <c r="I59" s="71"/>
      <c r="J59" s="72">
        <f>J30+J34+J43+J53+J55+J57+J58</f>
        <v>337230.92000000004</v>
      </c>
      <c r="K59" s="71"/>
      <c r="L59" s="72">
        <f>L30+L34+L43+L53+L55+L57+L58</f>
        <v>367000</v>
      </c>
      <c r="M59" s="75">
        <f t="shared" si="2"/>
        <v>91.88853405994551</v>
      </c>
      <c r="N59" s="72">
        <f>N30+N34+N43+N53+N55+N57+N58</f>
        <v>391532.06</v>
      </c>
      <c r="O59" s="65">
        <f t="shared" si="3"/>
        <v>106.68448501362397</v>
      </c>
    </row>
    <row r="60" spans="2:15" ht="15.75" customHeight="1">
      <c r="B60" s="3"/>
      <c r="C60" s="5" t="s">
        <v>116</v>
      </c>
      <c r="D60" s="5"/>
      <c r="E60" s="5"/>
      <c r="F60" s="5"/>
      <c r="G60" s="5"/>
      <c r="H60" s="5"/>
      <c r="I60" s="5"/>
      <c r="J60" s="4">
        <f>J25-J59</f>
        <v>145231.54999999993</v>
      </c>
      <c r="K60" s="5"/>
      <c r="L60" s="73">
        <f>L25-L59</f>
        <v>38000</v>
      </c>
      <c r="M60" s="5"/>
      <c r="N60" s="14">
        <f>N25-N59</f>
        <v>95847.73999999999</v>
      </c>
      <c r="O60" s="3"/>
    </row>
    <row r="61" ht="155.25" customHeight="1">
      <c r="B61" s="76" t="s">
        <v>80</v>
      </c>
    </row>
    <row r="62" spans="2:15" ht="24.75" customHeight="1">
      <c r="B62" s="96" t="s">
        <v>81</v>
      </c>
      <c r="C62" s="106" t="s">
        <v>82</v>
      </c>
      <c r="D62" s="105"/>
      <c r="E62" s="105"/>
      <c r="F62" s="105"/>
      <c r="G62" s="105"/>
      <c r="H62" s="105"/>
      <c r="I62" s="77"/>
      <c r="J62" s="98" t="s">
        <v>121</v>
      </c>
      <c r="K62" s="105"/>
      <c r="L62" s="103" t="s">
        <v>127</v>
      </c>
      <c r="M62" s="98" t="s">
        <v>128</v>
      </c>
      <c r="N62" s="100" t="s">
        <v>103</v>
      </c>
      <c r="O62" s="102" t="s">
        <v>112</v>
      </c>
    </row>
    <row r="63" spans="2:17" ht="25.5" customHeight="1">
      <c r="B63" s="97"/>
      <c r="C63" s="97"/>
      <c r="D63" s="101"/>
      <c r="E63" s="101"/>
      <c r="F63" s="101"/>
      <c r="G63" s="101"/>
      <c r="H63" s="101"/>
      <c r="I63" s="78"/>
      <c r="J63" s="99"/>
      <c r="K63" s="101"/>
      <c r="L63" s="99"/>
      <c r="M63" s="99"/>
      <c r="N63" s="101"/>
      <c r="O63" s="99"/>
      <c r="Q63" s="33"/>
    </row>
    <row r="64" spans="2:15" ht="13.5" customHeight="1">
      <c r="B64" s="8" t="s">
        <v>61</v>
      </c>
      <c r="C64" s="89" t="s">
        <v>83</v>
      </c>
      <c r="D64" s="93"/>
      <c r="E64" s="93"/>
      <c r="F64" s="93"/>
      <c r="G64" s="93"/>
      <c r="H64" s="94"/>
      <c r="I64" s="13"/>
      <c r="J64" s="14">
        <f>J65+J66+J67+J68+J69</f>
        <v>222906.69</v>
      </c>
      <c r="K64" s="13"/>
      <c r="L64" s="14">
        <f>L65+L66+L67+L68+L69</f>
        <v>145000</v>
      </c>
      <c r="M64" s="41">
        <f>J64/L64*100</f>
        <v>153.72875172413794</v>
      </c>
      <c r="N64" s="4">
        <f>N65+N66+N67+N68+N69</f>
        <v>268600</v>
      </c>
      <c r="O64" s="58">
        <f>N64/L64*100</f>
        <v>185.24137931034483</v>
      </c>
    </row>
    <row r="65" spans="2:15" ht="13.5" customHeight="1">
      <c r="B65" s="34" t="s">
        <v>62</v>
      </c>
      <c r="C65" s="92" t="s">
        <v>89</v>
      </c>
      <c r="D65" s="93"/>
      <c r="E65" s="93"/>
      <c r="F65" s="93"/>
      <c r="G65" s="93"/>
      <c r="H65" s="94"/>
      <c r="I65" s="13"/>
      <c r="J65" s="35">
        <v>110738.78</v>
      </c>
      <c r="K65" s="13"/>
      <c r="L65" s="35">
        <v>80000</v>
      </c>
      <c r="M65" s="42">
        <f>J65/L65*100</f>
        <v>138.423475</v>
      </c>
      <c r="N65" s="4">
        <v>127000</v>
      </c>
      <c r="O65" s="65">
        <f aca="true" t="shared" si="4" ref="O65:O90">N65/L65*100</f>
        <v>158.75</v>
      </c>
    </row>
    <row r="66" spans="2:15" ht="13.5" customHeight="1">
      <c r="B66" s="34" t="s">
        <v>63</v>
      </c>
      <c r="C66" s="92" t="s">
        <v>90</v>
      </c>
      <c r="D66" s="93"/>
      <c r="E66" s="93"/>
      <c r="F66" s="93"/>
      <c r="G66" s="93"/>
      <c r="H66" s="94"/>
      <c r="I66" s="8"/>
      <c r="J66" s="35">
        <v>43472.32</v>
      </c>
      <c r="K66" s="8"/>
      <c r="L66" s="35">
        <v>33000</v>
      </c>
      <c r="M66" s="42">
        <f>J66/L66*100</f>
        <v>131.734303030303</v>
      </c>
      <c r="N66" s="4">
        <v>57200</v>
      </c>
      <c r="O66" s="58">
        <f t="shared" si="4"/>
        <v>173.33333333333334</v>
      </c>
    </row>
    <row r="67" spans="2:15" ht="13.5" customHeight="1">
      <c r="B67" s="34" t="s">
        <v>87</v>
      </c>
      <c r="C67" s="92" t="s">
        <v>91</v>
      </c>
      <c r="D67" s="93"/>
      <c r="E67" s="93"/>
      <c r="F67" s="93"/>
      <c r="G67" s="93"/>
      <c r="H67" s="94"/>
      <c r="I67" s="8"/>
      <c r="J67" s="35">
        <v>15749.05</v>
      </c>
      <c r="K67" s="8"/>
      <c r="L67" s="35">
        <v>21000</v>
      </c>
      <c r="M67" s="42">
        <f>J67/L67*100</f>
        <v>74.99547619047618</v>
      </c>
      <c r="N67" s="4">
        <v>20500</v>
      </c>
      <c r="O67" s="65">
        <f t="shared" si="4"/>
        <v>97.61904761904762</v>
      </c>
    </row>
    <row r="68" spans="2:15" ht="12.75">
      <c r="B68" s="36" t="s">
        <v>88</v>
      </c>
      <c r="C68" s="95" t="s">
        <v>92</v>
      </c>
      <c r="D68" s="93"/>
      <c r="E68" s="93"/>
      <c r="F68" s="93"/>
      <c r="G68" s="93"/>
      <c r="H68" s="94"/>
      <c r="I68" s="8"/>
      <c r="J68" s="37">
        <v>17410</v>
      </c>
      <c r="K68" s="8"/>
      <c r="L68" s="37">
        <v>11000</v>
      </c>
      <c r="M68" s="42">
        <f>J68/L68*100</f>
        <v>158.27272727272728</v>
      </c>
      <c r="N68" s="4">
        <v>17700</v>
      </c>
      <c r="O68" s="58">
        <f t="shared" si="4"/>
        <v>160.9090909090909</v>
      </c>
    </row>
    <row r="69" spans="2:15" ht="12.75">
      <c r="B69" s="36"/>
      <c r="C69" s="95" t="s">
        <v>129</v>
      </c>
      <c r="D69" s="93"/>
      <c r="E69" s="93"/>
      <c r="F69" s="93"/>
      <c r="G69" s="93"/>
      <c r="H69" s="62"/>
      <c r="I69" s="8"/>
      <c r="J69" s="37">
        <v>35536.54</v>
      </c>
      <c r="K69" s="8"/>
      <c r="L69" s="37"/>
      <c r="M69" s="42"/>
      <c r="N69" s="4">
        <v>46200</v>
      </c>
      <c r="O69" s="65"/>
    </row>
    <row r="70" spans="2:15" ht="21.75" customHeight="1">
      <c r="B70" s="8" t="s">
        <v>64</v>
      </c>
      <c r="C70" s="110" t="s">
        <v>26</v>
      </c>
      <c r="D70" s="110"/>
      <c r="E70" s="110"/>
      <c r="F70" s="110"/>
      <c r="G70" s="110"/>
      <c r="H70" s="111"/>
      <c r="I70" s="13"/>
      <c r="J70" s="14">
        <f>J71+J77+J83+J86</f>
        <v>32263.03</v>
      </c>
      <c r="K70" s="13"/>
      <c r="L70" s="14">
        <v>31000</v>
      </c>
      <c r="M70" s="50">
        <f aca="true" t="shared" si="5" ref="M70:M88">J70/L70*100</f>
        <v>104.07429032258064</v>
      </c>
      <c r="N70" s="4">
        <f>N71+N77+N83+N86</f>
        <v>33070</v>
      </c>
      <c r="O70" s="65">
        <f t="shared" si="4"/>
        <v>106.67741935483872</v>
      </c>
    </row>
    <row r="71" spans="2:15" ht="13.5" customHeight="1">
      <c r="B71" s="18" t="s">
        <v>65</v>
      </c>
      <c r="C71" s="123" t="s">
        <v>27</v>
      </c>
      <c r="D71" s="113"/>
      <c r="E71" s="113"/>
      <c r="F71" s="113"/>
      <c r="G71" s="113"/>
      <c r="H71" s="114"/>
      <c r="I71" s="18"/>
      <c r="J71" s="19">
        <f>J72+J73+J74+J75+J76</f>
        <v>10571.66</v>
      </c>
      <c r="K71" s="18"/>
      <c r="L71" s="19">
        <f>L72+L73+L74+L75+L76</f>
        <v>7000</v>
      </c>
      <c r="M71" s="40">
        <f t="shared" si="5"/>
        <v>151.02371428571428</v>
      </c>
      <c r="N71" s="4">
        <f>N72+N73+N74+N75+N76</f>
        <v>11200</v>
      </c>
      <c r="O71" s="58">
        <f t="shared" si="4"/>
        <v>160</v>
      </c>
    </row>
    <row r="72" spans="2:15" ht="13.5" customHeight="1">
      <c r="B72" s="8" t="s">
        <v>69</v>
      </c>
      <c r="C72" s="22">
        <v>4211</v>
      </c>
      <c r="D72" s="113" t="s">
        <v>28</v>
      </c>
      <c r="E72" s="113"/>
      <c r="F72" s="113"/>
      <c r="G72" s="113"/>
      <c r="H72" s="114"/>
      <c r="I72" s="3"/>
      <c r="J72" s="4">
        <v>2656</v>
      </c>
      <c r="K72" s="3"/>
      <c r="L72" s="4">
        <v>2000</v>
      </c>
      <c r="M72" s="39">
        <f t="shared" si="5"/>
        <v>132.8</v>
      </c>
      <c r="N72" s="4">
        <v>3000</v>
      </c>
      <c r="O72" s="65">
        <f t="shared" si="4"/>
        <v>150</v>
      </c>
    </row>
    <row r="73" spans="2:15" ht="13.5" customHeight="1">
      <c r="B73" s="8"/>
      <c r="C73" s="22">
        <v>4213</v>
      </c>
      <c r="D73" s="113" t="s">
        <v>130</v>
      </c>
      <c r="E73" s="113"/>
      <c r="F73" s="113"/>
      <c r="G73" s="113"/>
      <c r="H73" s="81"/>
      <c r="I73" s="3"/>
      <c r="J73" s="4">
        <v>1100</v>
      </c>
      <c r="K73" s="3"/>
      <c r="L73" s="4"/>
      <c r="M73" s="39"/>
      <c r="N73" s="4">
        <v>1100</v>
      </c>
      <c r="O73" s="65"/>
    </row>
    <row r="74" spans="2:15" ht="13.5" customHeight="1">
      <c r="B74" s="8" t="s">
        <v>70</v>
      </c>
      <c r="C74" s="6">
        <v>42630</v>
      </c>
      <c r="D74" s="104" t="s">
        <v>29</v>
      </c>
      <c r="E74" s="93"/>
      <c r="F74" s="93"/>
      <c r="G74" s="93"/>
      <c r="H74" s="94"/>
      <c r="I74" s="3"/>
      <c r="J74" s="4">
        <v>2537.78</v>
      </c>
      <c r="K74" s="3"/>
      <c r="L74" s="4">
        <v>2000</v>
      </c>
      <c r="M74" s="39">
        <f t="shared" si="5"/>
        <v>126.88900000000001</v>
      </c>
      <c r="N74" s="4">
        <v>2500</v>
      </c>
      <c r="O74" s="58">
        <f t="shared" si="4"/>
        <v>125</v>
      </c>
    </row>
    <row r="75" spans="2:15" ht="13.5" customHeight="1">
      <c r="B75" s="8" t="s">
        <v>71</v>
      </c>
      <c r="C75" s="6">
        <v>42611</v>
      </c>
      <c r="D75" s="104" t="s">
        <v>13</v>
      </c>
      <c r="E75" s="93"/>
      <c r="F75" s="93"/>
      <c r="G75" s="93"/>
      <c r="H75" s="94"/>
      <c r="I75" s="3"/>
      <c r="J75" s="4">
        <v>2715.39</v>
      </c>
      <c r="K75" s="3"/>
      <c r="L75" s="4">
        <v>3000</v>
      </c>
      <c r="M75" s="39">
        <f t="shared" si="5"/>
        <v>90.513</v>
      </c>
      <c r="N75" s="4">
        <v>3000</v>
      </c>
      <c r="O75" s="65">
        <f t="shared" si="4"/>
        <v>100</v>
      </c>
    </row>
    <row r="76" spans="2:15" ht="13.5" customHeight="1">
      <c r="B76" s="8" t="s">
        <v>72</v>
      </c>
      <c r="C76" s="6"/>
      <c r="D76" s="104" t="s">
        <v>20</v>
      </c>
      <c r="E76" s="93"/>
      <c r="F76" s="93"/>
      <c r="G76" s="93"/>
      <c r="H76" s="94"/>
      <c r="I76" s="3"/>
      <c r="J76" s="4">
        <v>1562.49</v>
      </c>
      <c r="K76" s="3"/>
      <c r="L76" s="4">
        <v>0</v>
      </c>
      <c r="M76" s="39"/>
      <c r="N76" s="4">
        <v>1600</v>
      </c>
      <c r="O76" s="58" t="e">
        <f t="shared" si="4"/>
        <v>#DIV/0!</v>
      </c>
    </row>
    <row r="77" spans="2:15" ht="13.5" customHeight="1">
      <c r="B77" s="18" t="s">
        <v>66</v>
      </c>
      <c r="C77" s="23"/>
      <c r="D77" s="124" t="s">
        <v>30</v>
      </c>
      <c r="E77" s="125"/>
      <c r="F77" s="125"/>
      <c r="G77" s="125"/>
      <c r="H77" s="126"/>
      <c r="I77" s="18"/>
      <c r="J77" s="19">
        <f>J78+J79+J80+J81</f>
        <v>18855.989999999998</v>
      </c>
      <c r="K77" s="18"/>
      <c r="L77" s="19">
        <f>L78+L79+L80+L81+L82</f>
        <v>16500</v>
      </c>
      <c r="M77" s="40">
        <f t="shared" si="5"/>
        <v>114.27872727272725</v>
      </c>
      <c r="N77" s="4">
        <f>N78+N79+N80+N81+N82</f>
        <v>19370</v>
      </c>
      <c r="O77" s="65">
        <f t="shared" si="4"/>
        <v>117.39393939393938</v>
      </c>
    </row>
    <row r="78" spans="2:15" ht="12.75">
      <c r="B78" s="8" t="s">
        <v>73</v>
      </c>
      <c r="C78" s="6">
        <v>4251</v>
      </c>
      <c r="D78" s="104" t="s">
        <v>31</v>
      </c>
      <c r="E78" s="93"/>
      <c r="F78" s="93"/>
      <c r="G78" s="93"/>
      <c r="H78" s="94"/>
      <c r="I78" s="3"/>
      <c r="J78" s="4">
        <v>7191.06</v>
      </c>
      <c r="K78" s="3"/>
      <c r="L78" s="4">
        <v>6000</v>
      </c>
      <c r="M78" s="39">
        <f t="shared" si="5"/>
        <v>119.851</v>
      </c>
      <c r="N78" s="4">
        <v>7600</v>
      </c>
      <c r="O78" s="58">
        <f t="shared" si="4"/>
        <v>126.66666666666666</v>
      </c>
    </row>
    <row r="79" spans="2:15" ht="12.75">
      <c r="B79" s="8"/>
      <c r="C79" s="6"/>
      <c r="D79" s="104" t="s">
        <v>131</v>
      </c>
      <c r="E79" s="93"/>
      <c r="F79" s="93"/>
      <c r="G79" s="93"/>
      <c r="H79" s="62"/>
      <c r="I79" s="3"/>
      <c r="J79" s="4">
        <v>1000</v>
      </c>
      <c r="K79" s="3"/>
      <c r="L79" s="4">
        <v>1000</v>
      </c>
      <c r="M79" s="39">
        <f t="shared" si="5"/>
        <v>100</v>
      </c>
      <c r="N79" s="4">
        <v>1000</v>
      </c>
      <c r="O79" s="65">
        <f t="shared" si="4"/>
        <v>100</v>
      </c>
    </row>
    <row r="80" spans="2:15" ht="12.75">
      <c r="B80" s="8" t="s">
        <v>74</v>
      </c>
      <c r="C80" s="6">
        <v>42540</v>
      </c>
      <c r="D80" s="104" t="s">
        <v>9</v>
      </c>
      <c r="E80" s="93"/>
      <c r="F80" s="93"/>
      <c r="G80" s="93"/>
      <c r="H80" s="94"/>
      <c r="I80" s="3"/>
      <c r="J80" s="4">
        <v>1994.93</v>
      </c>
      <c r="K80" s="3"/>
      <c r="L80" s="4">
        <v>1000</v>
      </c>
      <c r="M80" s="39">
        <f t="shared" si="5"/>
        <v>199.493</v>
      </c>
      <c r="N80" s="4">
        <v>2000</v>
      </c>
      <c r="O80" s="65">
        <f t="shared" si="4"/>
        <v>200</v>
      </c>
    </row>
    <row r="81" spans="2:15" ht="12.75">
      <c r="B81" s="8" t="s">
        <v>75</v>
      </c>
      <c r="C81" s="6">
        <v>42594</v>
      </c>
      <c r="D81" s="104" t="s">
        <v>10</v>
      </c>
      <c r="E81" s="93"/>
      <c r="F81" s="93"/>
      <c r="G81" s="93"/>
      <c r="H81" s="94"/>
      <c r="I81" s="3"/>
      <c r="J81" s="4">
        <v>8670</v>
      </c>
      <c r="K81" s="3"/>
      <c r="L81" s="4">
        <v>8500</v>
      </c>
      <c r="M81" s="39">
        <f t="shared" si="5"/>
        <v>102</v>
      </c>
      <c r="N81" s="4">
        <v>8500</v>
      </c>
      <c r="O81" s="58">
        <f t="shared" si="4"/>
        <v>100</v>
      </c>
    </row>
    <row r="82" spans="2:15" ht="12.75">
      <c r="B82" s="8"/>
      <c r="C82" s="6"/>
      <c r="D82" s="104" t="s">
        <v>100</v>
      </c>
      <c r="E82" s="93"/>
      <c r="F82" s="93"/>
      <c r="G82" s="93"/>
      <c r="H82" s="62"/>
      <c r="I82" s="3"/>
      <c r="J82" s="4"/>
      <c r="K82" s="3"/>
      <c r="L82" s="4"/>
      <c r="M82" s="39"/>
      <c r="N82" s="4">
        <v>270</v>
      </c>
      <c r="O82" s="65"/>
    </row>
    <row r="83" spans="2:15" ht="12.75">
      <c r="B83" s="18" t="s">
        <v>67</v>
      </c>
      <c r="C83" s="23"/>
      <c r="D83" s="124" t="s">
        <v>32</v>
      </c>
      <c r="E83" s="125"/>
      <c r="F83" s="125"/>
      <c r="G83" s="125"/>
      <c r="H83" s="126"/>
      <c r="I83" s="18"/>
      <c r="J83" s="19">
        <f>J84+J85</f>
        <v>2835.38</v>
      </c>
      <c r="K83" s="18"/>
      <c r="L83" s="19">
        <f>L84+L85</f>
        <v>4500</v>
      </c>
      <c r="M83" s="40">
        <f t="shared" si="5"/>
        <v>63.00844444444444</v>
      </c>
      <c r="N83" s="4">
        <f>N84+N85</f>
        <v>2500</v>
      </c>
      <c r="O83" s="65">
        <f t="shared" si="4"/>
        <v>55.55555555555556</v>
      </c>
    </row>
    <row r="84" spans="2:15" ht="12.75">
      <c r="B84" s="8" t="s">
        <v>76</v>
      </c>
      <c r="C84" s="6">
        <v>4292</v>
      </c>
      <c r="D84" s="104" t="s">
        <v>11</v>
      </c>
      <c r="E84" s="93"/>
      <c r="F84" s="93"/>
      <c r="G84" s="93"/>
      <c r="H84" s="94"/>
      <c r="I84" s="3"/>
      <c r="J84" s="4">
        <v>0</v>
      </c>
      <c r="K84" s="3"/>
      <c r="L84" s="4">
        <v>2000</v>
      </c>
      <c r="M84" s="39">
        <f t="shared" si="5"/>
        <v>0</v>
      </c>
      <c r="N84" s="4">
        <v>0</v>
      </c>
      <c r="O84" s="58">
        <f t="shared" si="4"/>
        <v>0</v>
      </c>
    </row>
    <row r="85" spans="2:15" ht="12.75">
      <c r="B85" s="8" t="s">
        <v>77</v>
      </c>
      <c r="C85" s="6">
        <v>4431</v>
      </c>
      <c r="D85" s="92" t="s">
        <v>33</v>
      </c>
      <c r="E85" s="93"/>
      <c r="F85" s="93"/>
      <c r="G85" s="93"/>
      <c r="H85" s="94"/>
      <c r="I85" s="3"/>
      <c r="J85" s="4">
        <v>2835.38</v>
      </c>
      <c r="K85" s="3"/>
      <c r="L85" s="4">
        <v>2500</v>
      </c>
      <c r="M85" s="39">
        <f t="shared" si="5"/>
        <v>113.4152</v>
      </c>
      <c r="N85" s="4">
        <v>2500</v>
      </c>
      <c r="O85" s="65">
        <f t="shared" si="4"/>
        <v>100</v>
      </c>
    </row>
    <row r="86" spans="2:15" ht="12.75">
      <c r="B86" s="8" t="s">
        <v>78</v>
      </c>
      <c r="C86" s="6"/>
      <c r="D86" s="124" t="s">
        <v>21</v>
      </c>
      <c r="E86" s="93"/>
      <c r="F86" s="93"/>
      <c r="G86" s="93"/>
      <c r="H86" s="94"/>
      <c r="I86" s="3"/>
      <c r="J86" s="3"/>
      <c r="K86" s="3"/>
      <c r="L86" s="4">
        <v>3000</v>
      </c>
      <c r="M86" s="39">
        <f t="shared" si="5"/>
        <v>0</v>
      </c>
      <c r="N86" s="4"/>
      <c r="O86" s="58">
        <f t="shared" si="4"/>
        <v>0</v>
      </c>
    </row>
    <row r="87" spans="2:15" ht="12.75">
      <c r="B87" s="3"/>
      <c r="C87" s="6"/>
      <c r="D87" s="104" t="s">
        <v>22</v>
      </c>
      <c r="E87" s="93"/>
      <c r="F87" s="93"/>
      <c r="G87" s="93"/>
      <c r="H87" s="94"/>
      <c r="I87" s="3"/>
      <c r="J87" s="3"/>
      <c r="K87" s="3"/>
      <c r="L87" s="4"/>
      <c r="M87" s="39"/>
      <c r="N87" s="4"/>
      <c r="O87" s="65"/>
    </row>
    <row r="88" spans="2:15" ht="12.75">
      <c r="B88" s="8" t="s">
        <v>68</v>
      </c>
      <c r="C88" s="6"/>
      <c r="D88" s="89" t="s">
        <v>24</v>
      </c>
      <c r="E88" s="90"/>
      <c r="F88" s="90"/>
      <c r="G88" s="90"/>
      <c r="H88" s="91"/>
      <c r="I88" s="3"/>
      <c r="J88" s="3">
        <v>6574.14</v>
      </c>
      <c r="K88" s="3"/>
      <c r="L88" s="14">
        <v>6000</v>
      </c>
      <c r="M88" s="39">
        <f t="shared" si="5"/>
        <v>109.569</v>
      </c>
      <c r="N88" s="14">
        <v>6000</v>
      </c>
      <c r="O88" s="58">
        <f t="shared" si="4"/>
        <v>100</v>
      </c>
    </row>
    <row r="89" spans="2:15" ht="12.75">
      <c r="B89" s="69"/>
      <c r="N89" s="4"/>
      <c r="O89" s="65"/>
    </row>
    <row r="90" spans="2:15" ht="12.75">
      <c r="B90" s="3"/>
      <c r="C90" s="28" t="s">
        <v>84</v>
      </c>
      <c r="D90" s="5"/>
      <c r="E90" s="5"/>
      <c r="F90" s="5"/>
      <c r="G90" s="5"/>
      <c r="H90" s="5"/>
      <c r="I90" s="5"/>
      <c r="J90" s="29">
        <f>J64+J70+J88</f>
        <v>261743.86000000002</v>
      </c>
      <c r="K90" s="5"/>
      <c r="L90" s="7">
        <f>L64+L70+L88</f>
        <v>182000</v>
      </c>
      <c r="M90" s="39">
        <f>J90/L90*100</f>
        <v>143.8153076923077</v>
      </c>
      <c r="N90" s="4">
        <f>N64+N70+N88</f>
        <v>307670</v>
      </c>
      <c r="O90" s="58">
        <f t="shared" si="4"/>
        <v>169.04945054945054</v>
      </c>
    </row>
    <row r="96" ht="12.75">
      <c r="P96" s="27">
        <f>P70+P77</f>
        <v>0</v>
      </c>
    </row>
  </sheetData>
  <sheetProtection password="E919" sheet="1" formatCells="0" formatColumns="0" formatRows="0" insertColumns="0" insertRows="0" insertHyperlinks="0" deleteColumns="0" deleteRows="0" sort="0" autoFilter="0" pivotTables="0"/>
  <mergeCells count="68">
    <mergeCell ref="D82:G82"/>
    <mergeCell ref="D41:G41"/>
    <mergeCell ref="D42:G42"/>
    <mergeCell ref="D50:G50"/>
    <mergeCell ref="D52:G52"/>
    <mergeCell ref="D81:H81"/>
    <mergeCell ref="D74:H74"/>
    <mergeCell ref="D75:H75"/>
    <mergeCell ref="D76:H76"/>
    <mergeCell ref="D77:H77"/>
    <mergeCell ref="D87:H87"/>
    <mergeCell ref="D88:H88"/>
    <mergeCell ref="D83:H83"/>
    <mergeCell ref="D84:H84"/>
    <mergeCell ref="D85:H85"/>
    <mergeCell ref="D86:H86"/>
    <mergeCell ref="D78:H78"/>
    <mergeCell ref="D80:H80"/>
    <mergeCell ref="C67:H67"/>
    <mergeCell ref="C68:H68"/>
    <mergeCell ref="C71:H71"/>
    <mergeCell ref="D72:H72"/>
    <mergeCell ref="C69:G69"/>
    <mergeCell ref="D73:G73"/>
    <mergeCell ref="D79:G79"/>
    <mergeCell ref="C66:H66"/>
    <mergeCell ref="D45:H45"/>
    <mergeCell ref="C65:H65"/>
    <mergeCell ref="D46:H46"/>
    <mergeCell ref="D47:H47"/>
    <mergeCell ref="D49:H49"/>
    <mergeCell ref="D51:H51"/>
    <mergeCell ref="D40:H40"/>
    <mergeCell ref="D43:H43"/>
    <mergeCell ref="D44:H44"/>
    <mergeCell ref="D57:H57"/>
    <mergeCell ref="C59:H59"/>
    <mergeCell ref="C64:H64"/>
    <mergeCell ref="D14:H14"/>
    <mergeCell ref="D29:H29"/>
    <mergeCell ref="C70:H70"/>
    <mergeCell ref="D32:H32"/>
    <mergeCell ref="D33:H33"/>
    <mergeCell ref="D30:H30"/>
    <mergeCell ref="D15:H15"/>
    <mergeCell ref="D16:H16"/>
    <mergeCell ref="D18:H18"/>
    <mergeCell ref="D31:H31"/>
    <mergeCell ref="M62:M63"/>
    <mergeCell ref="N62:N63"/>
    <mergeCell ref="O62:O63"/>
    <mergeCell ref="L62:L63"/>
    <mergeCell ref="D17:G17"/>
    <mergeCell ref="J62:J63"/>
    <mergeCell ref="K62:K63"/>
    <mergeCell ref="C62:H63"/>
    <mergeCell ref="D34:H34"/>
    <mergeCell ref="D53:H53"/>
    <mergeCell ref="D37:H37"/>
    <mergeCell ref="D36:H36"/>
    <mergeCell ref="D21:H21"/>
    <mergeCell ref="D23:H23"/>
    <mergeCell ref="D38:H38"/>
    <mergeCell ref="B62:B63"/>
    <mergeCell ref="D54:H54"/>
    <mergeCell ref="D55:H55"/>
    <mergeCell ref="D56:H56"/>
    <mergeCell ref="D39:H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40"/>
  <sheetViews>
    <sheetView tabSelected="1" zoomScalePageLayoutView="0" workbookViewId="0" topLeftCell="A9">
      <selection activeCell="E30" sqref="E30:I30"/>
    </sheetView>
  </sheetViews>
  <sheetFormatPr defaultColWidth="9.140625" defaultRowHeight="12.75"/>
  <cols>
    <col min="1" max="1" width="2.421875" style="0" customWidth="1"/>
    <col min="2" max="2" width="9.140625" style="0" hidden="1" customWidth="1"/>
    <col min="9" max="9" width="5.57421875" style="0" customWidth="1"/>
    <col min="10" max="10" width="15.421875" style="0" customWidth="1"/>
    <col min="11" max="11" width="11.00390625" style="0" customWidth="1"/>
    <col min="13" max="13" width="11.28125" style="0" customWidth="1"/>
  </cols>
  <sheetData>
    <row r="1" ht="12.75">
      <c r="C1" t="s">
        <v>105</v>
      </c>
    </row>
    <row r="2" ht="3" customHeight="1"/>
    <row r="3" ht="12.75" hidden="1"/>
    <row r="4" ht="12.75" hidden="1"/>
    <row r="5" ht="12.75" hidden="1"/>
    <row r="6" ht="11.25" customHeight="1"/>
    <row r="7" ht="23.25" customHeight="1">
      <c r="C7" t="s">
        <v>104</v>
      </c>
    </row>
    <row r="8" spans="3:15" ht="63.75">
      <c r="C8" s="8" t="s">
        <v>81</v>
      </c>
      <c r="D8" s="104" t="s">
        <v>82</v>
      </c>
      <c r="E8" s="93"/>
      <c r="F8" s="93"/>
      <c r="G8" s="93"/>
      <c r="H8" s="93"/>
      <c r="I8" s="94"/>
      <c r="J8" s="8" t="s">
        <v>19</v>
      </c>
      <c r="K8" s="10" t="s">
        <v>117</v>
      </c>
      <c r="L8" s="10" t="s">
        <v>118</v>
      </c>
      <c r="M8" s="8" t="s">
        <v>103</v>
      </c>
      <c r="N8" s="10" t="s">
        <v>119</v>
      </c>
      <c r="O8" s="54"/>
    </row>
    <row r="9" spans="3:15" ht="12.75">
      <c r="C9" s="8" t="s">
        <v>61</v>
      </c>
      <c r="D9" s="89" t="s">
        <v>83</v>
      </c>
      <c r="E9" s="93"/>
      <c r="F9" s="93"/>
      <c r="G9" s="93"/>
      <c r="H9" s="93"/>
      <c r="I9" s="94"/>
      <c r="J9" s="14">
        <f>J10+J11+J12+J13</f>
        <v>125000</v>
      </c>
      <c r="K9" s="14">
        <f>K10+K11+K12+K13</f>
        <v>105676.40000000001</v>
      </c>
      <c r="L9" s="53">
        <f>K9/J9*100</f>
        <v>84.54112</v>
      </c>
      <c r="M9" s="14">
        <v>133000</v>
      </c>
      <c r="N9" s="53">
        <f>K9/M9*100</f>
        <v>79.45593984962407</v>
      </c>
      <c r="O9" s="51"/>
    </row>
    <row r="10" spans="3:15" ht="12.75">
      <c r="C10" s="34" t="s">
        <v>62</v>
      </c>
      <c r="D10" s="92" t="s">
        <v>89</v>
      </c>
      <c r="E10" s="93"/>
      <c r="F10" s="93"/>
      <c r="G10" s="93"/>
      <c r="H10" s="93"/>
      <c r="I10" s="94"/>
      <c r="J10" s="35">
        <v>74000</v>
      </c>
      <c r="K10" s="35">
        <v>58481.15</v>
      </c>
      <c r="L10" s="53">
        <f aca="true" t="shared" si="0" ref="L10:L36">K10/J10*100</f>
        <v>79.02858108108109</v>
      </c>
      <c r="M10" s="35">
        <v>74000</v>
      </c>
      <c r="N10" s="55">
        <f>K10/M10*100</f>
        <v>79.02858108108109</v>
      </c>
      <c r="O10" s="51"/>
    </row>
    <row r="11" spans="3:15" ht="12.75">
      <c r="C11" s="34" t="s">
        <v>63</v>
      </c>
      <c r="D11" s="92" t="s">
        <v>90</v>
      </c>
      <c r="E11" s="93"/>
      <c r="F11" s="93"/>
      <c r="G11" s="93"/>
      <c r="H11" s="93"/>
      <c r="I11" s="94"/>
      <c r="J11" s="35">
        <v>27000</v>
      </c>
      <c r="K11" s="35">
        <v>23103.59</v>
      </c>
      <c r="L11" s="53">
        <f t="shared" si="0"/>
        <v>85.56885185185186</v>
      </c>
      <c r="M11" s="35">
        <v>29000</v>
      </c>
      <c r="N11" s="55">
        <f>K11/M11*100</f>
        <v>79.66755172413794</v>
      </c>
      <c r="O11" s="51"/>
    </row>
    <row r="12" spans="3:15" ht="12.75">
      <c r="C12" s="34" t="s">
        <v>87</v>
      </c>
      <c r="D12" s="92" t="s">
        <v>91</v>
      </c>
      <c r="E12" s="93"/>
      <c r="F12" s="93"/>
      <c r="G12" s="93"/>
      <c r="H12" s="93"/>
      <c r="I12" s="94"/>
      <c r="J12" s="35">
        <v>15000</v>
      </c>
      <c r="K12" s="35">
        <v>15010.66</v>
      </c>
      <c r="L12" s="53">
        <f t="shared" si="0"/>
        <v>100.07106666666668</v>
      </c>
      <c r="M12" s="35">
        <v>19000</v>
      </c>
      <c r="N12" s="55">
        <f>K12/M12*100</f>
        <v>79.00347368421052</v>
      </c>
      <c r="O12" s="51"/>
    </row>
    <row r="13" spans="3:15" ht="12.75">
      <c r="C13" s="36" t="s">
        <v>88</v>
      </c>
      <c r="D13" s="95" t="s">
        <v>92</v>
      </c>
      <c r="E13" s="93"/>
      <c r="F13" s="93"/>
      <c r="G13" s="93"/>
      <c r="H13" s="93"/>
      <c r="I13" s="94"/>
      <c r="J13" s="37">
        <v>9000</v>
      </c>
      <c r="K13" s="37">
        <v>9081</v>
      </c>
      <c r="L13" s="53">
        <f t="shared" si="0"/>
        <v>100.89999999999999</v>
      </c>
      <c r="M13" s="37">
        <v>11000</v>
      </c>
      <c r="N13" s="55">
        <f>K13/M13*100</f>
        <v>82.55454545454546</v>
      </c>
      <c r="O13" s="51"/>
    </row>
    <row r="14" spans="3:15" ht="12.75">
      <c r="C14" s="8" t="s">
        <v>64</v>
      </c>
      <c r="D14" s="110" t="s">
        <v>26</v>
      </c>
      <c r="E14" s="110"/>
      <c r="F14" s="110"/>
      <c r="G14" s="110"/>
      <c r="H14" s="110"/>
      <c r="I14" s="111"/>
      <c r="J14" s="14">
        <f>J15+J22+J28+J31+J33</f>
        <v>35000</v>
      </c>
      <c r="K14" s="14">
        <f>K15+K22+K28+K31+K33</f>
        <v>19023.68</v>
      </c>
      <c r="L14" s="53">
        <f t="shared" si="0"/>
        <v>54.35337142857143</v>
      </c>
      <c r="M14" s="14">
        <f>M15+M22+M28+M31+M33</f>
        <v>27000</v>
      </c>
      <c r="N14" s="56">
        <f aca="true" t="shared" si="1" ref="N14:N31">K14/M14*100</f>
        <v>70.45807407407408</v>
      </c>
      <c r="O14" s="51"/>
    </row>
    <row r="15" spans="3:15" ht="12.75">
      <c r="C15" s="18" t="s">
        <v>65</v>
      </c>
      <c r="D15" s="123" t="s">
        <v>27</v>
      </c>
      <c r="E15" s="113"/>
      <c r="F15" s="113"/>
      <c r="G15" s="113"/>
      <c r="H15" s="113"/>
      <c r="I15" s="114"/>
      <c r="J15" s="19">
        <f>J16+J17+J18+J21</f>
        <v>7500</v>
      </c>
      <c r="K15" s="19">
        <f>K16+K17+K18+K21</f>
        <v>5673.25</v>
      </c>
      <c r="L15" s="53">
        <f t="shared" si="0"/>
        <v>75.64333333333333</v>
      </c>
      <c r="M15" s="19">
        <f>M16+M17+M18+M21</f>
        <v>8000</v>
      </c>
      <c r="N15" s="57">
        <f t="shared" si="1"/>
        <v>70.915625</v>
      </c>
      <c r="O15" s="51"/>
    </row>
    <row r="16" spans="3:15" ht="12.75">
      <c r="C16" s="8" t="s">
        <v>69</v>
      </c>
      <c r="D16" s="22">
        <v>4211</v>
      </c>
      <c r="E16" s="113" t="s">
        <v>93</v>
      </c>
      <c r="F16" s="113"/>
      <c r="G16" s="113"/>
      <c r="H16" s="113"/>
      <c r="I16" s="114"/>
      <c r="J16" s="4">
        <v>2000</v>
      </c>
      <c r="K16" s="4">
        <v>1200</v>
      </c>
      <c r="L16" s="53">
        <f t="shared" si="0"/>
        <v>60</v>
      </c>
      <c r="M16" s="4">
        <v>1500</v>
      </c>
      <c r="N16" s="58">
        <f t="shared" si="1"/>
        <v>80</v>
      </c>
      <c r="O16" s="51"/>
    </row>
    <row r="17" spans="3:15" ht="12.75">
      <c r="C17" s="8" t="s">
        <v>70</v>
      </c>
      <c r="D17" s="6">
        <v>42630</v>
      </c>
      <c r="E17" s="104" t="s">
        <v>29</v>
      </c>
      <c r="F17" s="93"/>
      <c r="G17" s="93"/>
      <c r="H17" s="93"/>
      <c r="I17" s="94"/>
      <c r="J17" s="4">
        <v>2000</v>
      </c>
      <c r="K17" s="4">
        <v>1487.04</v>
      </c>
      <c r="L17" s="53">
        <f t="shared" si="0"/>
        <v>74.35199999999999</v>
      </c>
      <c r="M17" s="4">
        <v>2000</v>
      </c>
      <c r="N17" s="58">
        <f t="shared" si="1"/>
        <v>74.35199999999999</v>
      </c>
      <c r="O17" s="51"/>
    </row>
    <row r="18" spans="3:15" ht="12.75">
      <c r="C18" s="8" t="s">
        <v>71</v>
      </c>
      <c r="D18" s="6">
        <v>42611</v>
      </c>
      <c r="E18" s="104" t="s">
        <v>94</v>
      </c>
      <c r="F18" s="93"/>
      <c r="G18" s="93"/>
      <c r="H18" s="93"/>
      <c r="I18" s="94"/>
      <c r="J18" s="4">
        <v>2500</v>
      </c>
      <c r="K18" s="4">
        <v>1532.21</v>
      </c>
      <c r="L18" s="53">
        <f t="shared" si="0"/>
        <v>61.288399999999996</v>
      </c>
      <c r="M18" s="4">
        <v>2000</v>
      </c>
      <c r="N18" s="58">
        <f t="shared" si="1"/>
        <v>76.6105</v>
      </c>
      <c r="O18" s="51"/>
    </row>
    <row r="19" spans="3:15" ht="12.75">
      <c r="C19" s="8" t="s">
        <v>72</v>
      </c>
      <c r="D19" s="6"/>
      <c r="E19" s="104" t="s">
        <v>95</v>
      </c>
      <c r="F19" s="93"/>
      <c r="G19" s="93"/>
      <c r="H19" s="93"/>
      <c r="I19" s="94"/>
      <c r="J19" s="4"/>
      <c r="K19" s="4"/>
      <c r="L19" s="53"/>
      <c r="M19" s="4"/>
      <c r="N19" s="58"/>
      <c r="O19" s="51"/>
    </row>
    <row r="20" spans="3:15" ht="12.75">
      <c r="C20" s="8" t="s">
        <v>106</v>
      </c>
      <c r="D20" s="6"/>
      <c r="E20" s="104" t="s">
        <v>96</v>
      </c>
      <c r="F20" s="93"/>
      <c r="G20" s="93"/>
      <c r="H20" s="93"/>
      <c r="I20" s="94"/>
      <c r="J20" s="4"/>
      <c r="K20" s="4"/>
      <c r="L20" s="53"/>
      <c r="M20" s="4"/>
      <c r="N20" s="58"/>
      <c r="O20" s="51"/>
    </row>
    <row r="21" spans="3:15" ht="12.75">
      <c r="C21" s="8" t="s">
        <v>107</v>
      </c>
      <c r="D21" s="6"/>
      <c r="E21" s="104" t="s">
        <v>20</v>
      </c>
      <c r="F21" s="93"/>
      <c r="G21" s="93"/>
      <c r="H21" s="93"/>
      <c r="I21" s="94"/>
      <c r="J21" s="4">
        <v>1000</v>
      </c>
      <c r="K21" s="4">
        <v>1454</v>
      </c>
      <c r="L21" s="53">
        <f t="shared" si="0"/>
        <v>145.4</v>
      </c>
      <c r="M21" s="4">
        <v>2500</v>
      </c>
      <c r="N21" s="58">
        <f t="shared" si="1"/>
        <v>58.160000000000004</v>
      </c>
      <c r="O21" s="51"/>
    </row>
    <row r="22" spans="3:15" ht="12.75">
      <c r="C22" s="18" t="s">
        <v>66</v>
      </c>
      <c r="D22" s="23"/>
      <c r="E22" s="124" t="s">
        <v>30</v>
      </c>
      <c r="F22" s="125"/>
      <c r="G22" s="125"/>
      <c r="H22" s="125"/>
      <c r="I22" s="126"/>
      <c r="J22" s="19">
        <f>J23+J25+J26</f>
        <v>20500</v>
      </c>
      <c r="K22" s="19">
        <f>K23+K25+K26</f>
        <v>10830.33</v>
      </c>
      <c r="L22" s="53">
        <f t="shared" si="0"/>
        <v>52.830878048780484</v>
      </c>
      <c r="M22" s="19">
        <f>M23+M25+M26</f>
        <v>14600</v>
      </c>
      <c r="N22" s="57">
        <f t="shared" si="1"/>
        <v>74.18034246575343</v>
      </c>
      <c r="O22" s="51"/>
    </row>
    <row r="23" spans="3:15" ht="12.75">
      <c r="C23" s="8" t="s">
        <v>73</v>
      </c>
      <c r="D23" s="6">
        <v>4251</v>
      </c>
      <c r="E23" s="104" t="s">
        <v>97</v>
      </c>
      <c r="F23" s="93"/>
      <c r="G23" s="93"/>
      <c r="H23" s="93"/>
      <c r="I23" s="94"/>
      <c r="J23" s="4">
        <v>5500</v>
      </c>
      <c r="K23" s="4">
        <v>3859.13</v>
      </c>
      <c r="L23" s="53">
        <f t="shared" si="0"/>
        <v>70.16600000000001</v>
      </c>
      <c r="M23" s="4">
        <v>4700</v>
      </c>
      <c r="N23" s="58">
        <f t="shared" si="1"/>
        <v>82.10914893617021</v>
      </c>
      <c r="O23" s="51"/>
    </row>
    <row r="24" spans="3:15" ht="12.75">
      <c r="C24" s="8" t="s">
        <v>74</v>
      </c>
      <c r="D24" s="6"/>
      <c r="E24" s="104" t="s">
        <v>98</v>
      </c>
      <c r="F24" s="93"/>
      <c r="G24" s="93"/>
      <c r="H24" s="93"/>
      <c r="I24" s="94"/>
      <c r="J24" s="4"/>
      <c r="K24" s="4"/>
      <c r="L24" s="53"/>
      <c r="M24" s="4"/>
      <c r="N24" s="58"/>
      <c r="O24" s="51"/>
    </row>
    <row r="25" spans="3:15" ht="12.75">
      <c r="C25" s="8" t="s">
        <v>75</v>
      </c>
      <c r="D25" s="6">
        <v>42540</v>
      </c>
      <c r="E25" s="104" t="s">
        <v>9</v>
      </c>
      <c r="F25" s="93"/>
      <c r="G25" s="93"/>
      <c r="H25" s="93"/>
      <c r="I25" s="94"/>
      <c r="J25" s="4">
        <v>1000</v>
      </c>
      <c r="K25" s="4">
        <v>646.2</v>
      </c>
      <c r="L25" s="53">
        <f t="shared" si="0"/>
        <v>64.62</v>
      </c>
      <c r="M25" s="4">
        <v>800</v>
      </c>
      <c r="N25" s="58">
        <f t="shared" si="1"/>
        <v>80.775</v>
      </c>
      <c r="O25" s="51"/>
    </row>
    <row r="26" spans="3:15" ht="12.75">
      <c r="C26" s="8" t="s">
        <v>108</v>
      </c>
      <c r="D26" s="6">
        <v>42594</v>
      </c>
      <c r="E26" s="104" t="s">
        <v>99</v>
      </c>
      <c r="F26" s="93"/>
      <c r="G26" s="93"/>
      <c r="H26" s="93"/>
      <c r="I26" s="94"/>
      <c r="J26" s="4">
        <v>14000</v>
      </c>
      <c r="K26" s="4">
        <v>6325</v>
      </c>
      <c r="L26" s="53">
        <f t="shared" si="0"/>
        <v>45.17857142857143</v>
      </c>
      <c r="M26" s="4">
        <v>9100</v>
      </c>
      <c r="N26" s="58">
        <f t="shared" si="1"/>
        <v>69.5054945054945</v>
      </c>
      <c r="O26" s="51"/>
    </row>
    <row r="27" spans="3:15" ht="12.75">
      <c r="C27" s="8" t="s">
        <v>109</v>
      </c>
      <c r="D27" s="6"/>
      <c r="E27" s="104" t="s">
        <v>100</v>
      </c>
      <c r="F27" s="93"/>
      <c r="G27" s="93"/>
      <c r="H27" s="93"/>
      <c r="I27" s="94"/>
      <c r="J27" s="4"/>
      <c r="K27" s="4"/>
      <c r="L27" s="53"/>
      <c r="M27" s="4"/>
      <c r="N27" s="58"/>
      <c r="O27" s="51"/>
    </row>
    <row r="28" spans="3:15" ht="12.75">
      <c r="C28" s="18" t="s">
        <v>67</v>
      </c>
      <c r="D28" s="23"/>
      <c r="E28" s="124" t="s">
        <v>32</v>
      </c>
      <c r="F28" s="125"/>
      <c r="G28" s="125"/>
      <c r="H28" s="125"/>
      <c r="I28" s="126"/>
      <c r="J28" s="19">
        <f>J29+J30</f>
        <v>3500</v>
      </c>
      <c r="K28" s="19">
        <f>K29+K30</f>
        <v>2520.1</v>
      </c>
      <c r="L28" s="53">
        <f t="shared" si="0"/>
        <v>72.00285714285714</v>
      </c>
      <c r="M28" s="19">
        <f>M29+M30</f>
        <v>4400</v>
      </c>
      <c r="N28" s="57">
        <f t="shared" si="1"/>
        <v>57.275</v>
      </c>
      <c r="O28" s="51"/>
    </row>
    <row r="29" spans="3:15" ht="12.75">
      <c r="C29" s="8" t="s">
        <v>76</v>
      </c>
      <c r="D29" s="6">
        <v>4292</v>
      </c>
      <c r="E29" s="104" t="s">
        <v>11</v>
      </c>
      <c r="F29" s="93"/>
      <c r="G29" s="93"/>
      <c r="H29" s="93"/>
      <c r="I29" s="94"/>
      <c r="J29" s="4">
        <v>2000</v>
      </c>
      <c r="K29" s="4">
        <v>695.24</v>
      </c>
      <c r="L29" s="53">
        <f t="shared" si="0"/>
        <v>34.762</v>
      </c>
      <c r="M29" s="4">
        <v>2000</v>
      </c>
      <c r="N29" s="58">
        <f t="shared" si="1"/>
        <v>34.762</v>
      </c>
      <c r="O29" s="51"/>
    </row>
    <row r="30" spans="3:15" ht="12.75">
      <c r="C30" s="8" t="s">
        <v>77</v>
      </c>
      <c r="D30" s="6">
        <v>4431</v>
      </c>
      <c r="E30" s="92" t="s">
        <v>33</v>
      </c>
      <c r="F30" s="93"/>
      <c r="G30" s="93"/>
      <c r="H30" s="93"/>
      <c r="I30" s="94"/>
      <c r="J30" s="4">
        <v>1500</v>
      </c>
      <c r="K30" s="4">
        <v>1824.86</v>
      </c>
      <c r="L30" s="53">
        <f t="shared" si="0"/>
        <v>121.65733333333333</v>
      </c>
      <c r="M30" s="4">
        <v>2400</v>
      </c>
      <c r="N30" s="58">
        <f t="shared" si="1"/>
        <v>76.03583333333333</v>
      </c>
      <c r="O30" s="51"/>
    </row>
    <row r="31" spans="3:15" ht="12" customHeight="1">
      <c r="C31" s="8" t="s">
        <v>78</v>
      </c>
      <c r="D31" s="6"/>
      <c r="E31" s="124" t="s">
        <v>21</v>
      </c>
      <c r="F31" s="93"/>
      <c r="G31" s="93"/>
      <c r="H31" s="93"/>
      <c r="I31" s="94"/>
      <c r="J31" s="4">
        <v>2000</v>
      </c>
      <c r="K31" s="3"/>
      <c r="L31" s="53">
        <f t="shared" si="0"/>
        <v>0</v>
      </c>
      <c r="M31" s="4">
        <v>0</v>
      </c>
      <c r="N31" s="58" t="e">
        <f t="shared" si="1"/>
        <v>#DIV/0!</v>
      </c>
      <c r="O31" s="51"/>
    </row>
    <row r="32" spans="3:15" ht="0.75" customHeight="1" hidden="1">
      <c r="C32" s="3"/>
      <c r="D32" s="6"/>
      <c r="E32" s="104"/>
      <c r="F32" s="93"/>
      <c r="G32" s="93"/>
      <c r="H32" s="93"/>
      <c r="I32" s="94"/>
      <c r="J32" s="4"/>
      <c r="K32" s="3"/>
      <c r="L32" s="53"/>
      <c r="M32" s="4"/>
      <c r="N32" s="58"/>
      <c r="O32" s="51"/>
    </row>
    <row r="33" spans="3:15" ht="12.75">
      <c r="C33" s="8" t="s">
        <v>79</v>
      </c>
      <c r="D33" s="6"/>
      <c r="E33" s="124" t="s">
        <v>22</v>
      </c>
      <c r="F33" s="93"/>
      <c r="G33" s="93"/>
      <c r="H33" s="93"/>
      <c r="I33" s="94"/>
      <c r="J33" s="4">
        <v>1500</v>
      </c>
      <c r="K33" s="3"/>
      <c r="L33" s="53">
        <f t="shared" si="0"/>
        <v>0</v>
      </c>
      <c r="M33" s="4"/>
      <c r="N33" s="58"/>
      <c r="O33" s="51"/>
    </row>
    <row r="34" spans="3:15" ht="12.75">
      <c r="C34" s="34" t="s">
        <v>102</v>
      </c>
      <c r="D34" s="5"/>
      <c r="E34" s="124" t="s">
        <v>101</v>
      </c>
      <c r="F34" s="93"/>
      <c r="G34" s="93"/>
      <c r="H34" s="93"/>
      <c r="I34" s="94"/>
      <c r="J34" s="29"/>
      <c r="K34" s="3"/>
      <c r="L34" s="53"/>
      <c r="M34" s="4"/>
      <c r="N34" s="52"/>
      <c r="O34" s="51"/>
    </row>
    <row r="35" spans="12:15" ht="6" customHeight="1" hidden="1">
      <c r="L35" s="53"/>
      <c r="N35" s="59"/>
      <c r="O35" s="51"/>
    </row>
    <row r="36" spans="4:15" ht="12.75">
      <c r="D36" s="28" t="s">
        <v>84</v>
      </c>
      <c r="E36" s="5"/>
      <c r="F36" s="5"/>
      <c r="G36" s="5"/>
      <c r="H36" s="5"/>
      <c r="I36" s="5"/>
      <c r="J36" s="7">
        <f>J9+J14</f>
        <v>160000</v>
      </c>
      <c r="K36" s="29">
        <f>K9+K14</f>
        <v>124700.08000000002</v>
      </c>
      <c r="L36" s="53">
        <f t="shared" si="0"/>
        <v>77.93755000000002</v>
      </c>
      <c r="M36" s="7">
        <f>M9+M14</f>
        <v>160000</v>
      </c>
      <c r="N36" s="58">
        <f>K36/M36*100</f>
        <v>77.93755000000002</v>
      </c>
      <c r="O36" s="51"/>
    </row>
    <row r="39" ht="12.75">
      <c r="K39" t="s">
        <v>110</v>
      </c>
    </row>
    <row r="40" ht="12.75">
      <c r="K40" t="s">
        <v>111</v>
      </c>
    </row>
  </sheetData>
  <sheetProtection password="E919" sheet="1" formatCells="0" formatColumns="0" formatRows="0" insertColumns="0" insertRows="0" insertHyperlinks="0" deleteColumns="0" deleteRows="0" sort="0" autoFilter="0" pivotTables="0"/>
  <mergeCells count="27">
    <mergeCell ref="E22:I22"/>
    <mergeCell ref="E23:I23"/>
    <mergeCell ref="E25:I25"/>
    <mergeCell ref="E26:I26"/>
    <mergeCell ref="D15:I15"/>
    <mergeCell ref="E16:I16"/>
    <mergeCell ref="E17:I17"/>
    <mergeCell ref="E18:I18"/>
    <mergeCell ref="E21:I21"/>
    <mergeCell ref="E19:I19"/>
    <mergeCell ref="E34:I34"/>
    <mergeCell ref="E32:I32"/>
    <mergeCell ref="E33:I33"/>
    <mergeCell ref="E24:I24"/>
    <mergeCell ref="E27:I27"/>
    <mergeCell ref="E28:I28"/>
    <mergeCell ref="E29:I29"/>
    <mergeCell ref="E30:I30"/>
    <mergeCell ref="E31:I31"/>
    <mergeCell ref="E20:I20"/>
    <mergeCell ref="D8:I8"/>
    <mergeCell ref="D9:I9"/>
    <mergeCell ref="D10:I10"/>
    <mergeCell ref="D11:I11"/>
    <mergeCell ref="D12:I12"/>
    <mergeCell ref="D13:I13"/>
    <mergeCell ref="D14:I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Miroslav Sopta</cp:lastModifiedBy>
  <cp:lastPrinted>2014-11-10T09:44:24Z</cp:lastPrinted>
  <dcterms:created xsi:type="dcterms:W3CDTF">2014-04-22T12:11:16Z</dcterms:created>
  <dcterms:modified xsi:type="dcterms:W3CDTF">2017-01-19T10:24:09Z</dcterms:modified>
  <cp:category/>
  <cp:version/>
  <cp:contentType/>
  <cp:contentStatus/>
</cp:coreProperties>
</file>